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4250"/>
  </bookViews>
  <sheets>
    <sheet name="Rekapitulace stavby" sheetId="1" r:id="rId1"/>
    <sheet name="inveko6a - SO 1 Vrátnice" sheetId="2" r:id="rId2"/>
    <sheet name="inveko6b - SO2 Dispečink" sheetId="3" r:id="rId3"/>
    <sheet name="inveko6c - SO 3 Hlavní ob..." sheetId="4" r:id="rId4"/>
    <sheet name="inveko6d - SO 4 Společens..." sheetId="5" r:id="rId5"/>
    <sheet name="inveko6e - Elektro a hrom..." sheetId="6" r:id="rId6"/>
  </sheets>
  <definedNames>
    <definedName name="_xlnm.Print_Titles" localSheetId="1">'inveko6a - SO 1 Vrátnice'!$126:$126</definedName>
    <definedName name="_xlnm.Print_Titles" localSheetId="2">'inveko6b - SO2 Dispečink'!$127:$127</definedName>
    <definedName name="_xlnm.Print_Titles" localSheetId="3">'inveko6c - SO 3 Hlavní ob...'!$135:$135</definedName>
    <definedName name="_xlnm.Print_Titles" localSheetId="4">'inveko6d - SO 4 Společens...'!$122:$122</definedName>
    <definedName name="_xlnm.Print_Titles" localSheetId="5">'inveko6e - Elektro a hrom...'!$110:$110</definedName>
    <definedName name="_xlnm.Print_Titles" localSheetId="0">'Rekapitulace stavby'!$85:$85</definedName>
    <definedName name="_xlnm.Print_Area" localSheetId="1">'inveko6a - SO 1 Vrátnice'!$C$4:$Q$70,'inveko6a - SO 1 Vrátnice'!$C$76:$Q$110,'inveko6a - SO 1 Vrátnice'!$C$116:$Q$261</definedName>
    <definedName name="_xlnm.Print_Area" localSheetId="2">'inveko6b - SO2 Dispečink'!$C$4:$Q$70,'inveko6b - SO2 Dispečink'!$C$76:$Q$111,'inveko6b - SO2 Dispečink'!$C$117:$Q$271</definedName>
    <definedName name="_xlnm.Print_Area" localSheetId="3">'inveko6c - SO 3 Hlavní ob...'!$C$4:$Q$70,'inveko6c - SO 3 Hlavní ob...'!$C$76:$Q$119,'inveko6c - SO 3 Hlavní ob...'!$C$125:$Q$352</definedName>
    <definedName name="_xlnm.Print_Area" localSheetId="4">'inveko6d - SO 4 Společens...'!$C$4:$Q$70,'inveko6d - SO 4 Společens...'!$C$76:$Q$106,'inveko6d - SO 4 Společens...'!$C$112:$Q$232</definedName>
    <definedName name="_xlnm.Print_Area" localSheetId="5">'inveko6e - Elektro a hrom...'!$C$4:$Q$70,'inveko6e - Elektro a hrom...'!$C$76:$Q$94,'inveko6e - Elektro a hrom...'!$C$100:$Q$115</definedName>
    <definedName name="_xlnm.Print_Area" localSheetId="0">'Rekapitulace stavby'!$C$4:$AP$70,'Rekapitulace stavby'!$C$76:$AP$96</definedName>
  </definedNames>
  <calcPr calcId="145621"/>
</workbook>
</file>

<file path=xl/calcChain.xml><?xml version="1.0" encoding="utf-8"?>
<calcChain xmlns="http://schemas.openxmlformats.org/spreadsheetml/2006/main">
  <c r="AY92" i="1" l="1"/>
  <c r="AX92" i="1"/>
  <c r="BI115" i="6"/>
  <c r="BH115" i="6"/>
  <c r="BG115" i="6"/>
  <c r="BF115" i="6"/>
  <c r="AA115" i="6"/>
  <c r="Y115" i="6"/>
  <c r="W115" i="6"/>
  <c r="BK115" i="6"/>
  <c r="N115" i="6"/>
  <c r="BE115" i="6" s="1"/>
  <c r="BI114" i="6"/>
  <c r="BH114" i="6"/>
  <c r="H35" i="6" s="1"/>
  <c r="BC92" i="1" s="1"/>
  <c r="BG114" i="6"/>
  <c r="H34" i="6" s="1"/>
  <c r="BB92" i="1" s="1"/>
  <c r="BF114" i="6"/>
  <c r="H33" i="6" s="1"/>
  <c r="BA92" i="1" s="1"/>
  <c r="BE114" i="6"/>
  <c r="AA114" i="6"/>
  <c r="AA113" i="6" s="1"/>
  <c r="AA112" i="6" s="1"/>
  <c r="AA111" i="6" s="1"/>
  <c r="Y114" i="6"/>
  <c r="Y113" i="6" s="1"/>
  <c r="Y112" i="6" s="1"/>
  <c r="Y111" i="6" s="1"/>
  <c r="W114" i="6"/>
  <c r="W113" i="6" s="1"/>
  <c r="W112" i="6" s="1"/>
  <c r="W111" i="6" s="1"/>
  <c r="AU92" i="1" s="1"/>
  <c r="BK114" i="6"/>
  <c r="N114" i="6"/>
  <c r="M108" i="6"/>
  <c r="F108" i="6"/>
  <c r="M107" i="6"/>
  <c r="F107" i="6"/>
  <c r="M105" i="6"/>
  <c r="F105" i="6"/>
  <c r="F103" i="6"/>
  <c r="F102" i="6"/>
  <c r="M28" i="6"/>
  <c r="AS92" i="1" s="1"/>
  <c r="M84" i="6"/>
  <c r="F84" i="6"/>
  <c r="M83" i="6"/>
  <c r="F83" i="6"/>
  <c r="M81" i="6"/>
  <c r="F81" i="6"/>
  <c r="F79" i="6"/>
  <c r="O9" i="6"/>
  <c r="F6" i="6"/>
  <c r="F78" i="6" s="1"/>
  <c r="AY91" i="1"/>
  <c r="AX91" i="1"/>
  <c r="BI232" i="5"/>
  <c r="BH232" i="5"/>
  <c r="BG232" i="5"/>
  <c r="BF232" i="5"/>
  <c r="AA232" i="5"/>
  <c r="AA229" i="5" s="1"/>
  <c r="Y232" i="5"/>
  <c r="Y229" i="5" s="1"/>
  <c r="W232" i="5"/>
  <c r="BK232" i="5"/>
  <c r="N232" i="5"/>
  <c r="BE232" i="5" s="1"/>
  <c r="BI230" i="5"/>
  <c r="BH230" i="5"/>
  <c r="BG230" i="5"/>
  <c r="BF230" i="5"/>
  <c r="BE230" i="5"/>
  <c r="AA230" i="5"/>
  <c r="Y230" i="5"/>
  <c r="W230" i="5"/>
  <c r="W229" i="5" s="1"/>
  <c r="BK230" i="5"/>
  <c r="N230" i="5"/>
  <c r="BI228" i="5"/>
  <c r="BH228" i="5"/>
  <c r="BG228" i="5"/>
  <c r="BF228" i="5"/>
  <c r="AA228" i="5"/>
  <c r="Y228" i="5"/>
  <c r="W228" i="5"/>
  <c r="BK228" i="5"/>
  <c r="N228" i="5"/>
  <c r="BE228" i="5" s="1"/>
  <c r="BI227" i="5"/>
  <c r="BH227" i="5"/>
  <c r="BG227" i="5"/>
  <c r="BF227" i="5"/>
  <c r="AA227" i="5"/>
  <c r="Y227" i="5"/>
  <c r="W227" i="5"/>
  <c r="BK227" i="5"/>
  <c r="N227" i="5"/>
  <c r="BE227" i="5" s="1"/>
  <c r="BI226" i="5"/>
  <c r="BH226" i="5"/>
  <c r="BG226" i="5"/>
  <c r="BF226" i="5"/>
  <c r="AA226" i="5"/>
  <c r="Y226" i="5"/>
  <c r="W226" i="5"/>
  <c r="BK226" i="5"/>
  <c r="N226" i="5"/>
  <c r="BE226" i="5" s="1"/>
  <c r="BI225" i="5"/>
  <c r="BH225" i="5"/>
  <c r="BG225" i="5"/>
  <c r="BF225" i="5"/>
  <c r="AA225" i="5"/>
  <c r="Y225" i="5"/>
  <c r="W225" i="5"/>
  <c r="BK225" i="5"/>
  <c r="N225" i="5"/>
  <c r="BE225" i="5" s="1"/>
  <c r="BI223" i="5"/>
  <c r="BH223" i="5"/>
  <c r="BG223" i="5"/>
  <c r="BF223" i="5"/>
  <c r="AA223" i="5"/>
  <c r="AA222" i="5" s="1"/>
  <c r="Y223" i="5"/>
  <c r="Y222" i="5" s="1"/>
  <c r="W223" i="5"/>
  <c r="W222" i="5" s="1"/>
  <c r="BK223" i="5"/>
  <c r="N223" i="5"/>
  <c r="BE223" i="5" s="1"/>
  <c r="BI221" i="5"/>
  <c r="BH221" i="5"/>
  <c r="BG221" i="5"/>
  <c r="BF221" i="5"/>
  <c r="AA221" i="5"/>
  <c r="Y221" i="5"/>
  <c r="W221" i="5"/>
  <c r="BK221" i="5"/>
  <c r="N221" i="5"/>
  <c r="BE221" i="5" s="1"/>
  <c r="BI220" i="5"/>
  <c r="BH220" i="5"/>
  <c r="BG220" i="5"/>
  <c r="BF220" i="5"/>
  <c r="BE220" i="5"/>
  <c r="AA220" i="5"/>
  <c r="Y220" i="5"/>
  <c r="W220" i="5"/>
  <c r="BK220" i="5"/>
  <c r="N220" i="5"/>
  <c r="BI218" i="5"/>
  <c r="BH218" i="5"/>
  <c r="BG218" i="5"/>
  <c r="BF218" i="5"/>
  <c r="AA218" i="5"/>
  <c r="Y218" i="5"/>
  <c r="W218" i="5"/>
  <c r="BK218" i="5"/>
  <c r="N218" i="5"/>
  <c r="BE218" i="5" s="1"/>
  <c r="BI217" i="5"/>
  <c r="BH217" i="5"/>
  <c r="BG217" i="5"/>
  <c r="BF217" i="5"/>
  <c r="AA217" i="5"/>
  <c r="Y217" i="5"/>
  <c r="W217" i="5"/>
  <c r="BK217" i="5"/>
  <c r="N217" i="5"/>
  <c r="BE217" i="5" s="1"/>
  <c r="BI215" i="5"/>
  <c r="BH215" i="5"/>
  <c r="BG215" i="5"/>
  <c r="BF215" i="5"/>
  <c r="AA215" i="5"/>
  <c r="AA214" i="5" s="1"/>
  <c r="Y215" i="5"/>
  <c r="Y214" i="5" s="1"/>
  <c r="W215" i="5"/>
  <c r="W214" i="5" s="1"/>
  <c r="BK215" i="5"/>
  <c r="BK214" i="5" s="1"/>
  <c r="N214" i="5" s="1"/>
  <c r="N100" i="5" s="1"/>
  <c r="N215" i="5"/>
  <c r="BE215" i="5" s="1"/>
  <c r="BI213" i="5"/>
  <c r="BH213" i="5"/>
  <c r="BG213" i="5"/>
  <c r="BF213" i="5"/>
  <c r="AA213" i="5"/>
  <c r="Y213" i="5"/>
  <c r="W213" i="5"/>
  <c r="BK213" i="5"/>
  <c r="N213" i="5"/>
  <c r="BE213" i="5" s="1"/>
  <c r="BI212" i="5"/>
  <c r="BH212" i="5"/>
  <c r="BG212" i="5"/>
  <c r="BF212" i="5"/>
  <c r="AA212" i="5"/>
  <c r="Y212" i="5"/>
  <c r="W212" i="5"/>
  <c r="BK212" i="5"/>
  <c r="N212" i="5"/>
  <c r="BE212" i="5" s="1"/>
  <c r="BI211" i="5"/>
  <c r="BH211" i="5"/>
  <c r="BG211" i="5"/>
  <c r="BF211" i="5"/>
  <c r="AA211" i="5"/>
  <c r="Y211" i="5"/>
  <c r="W211" i="5"/>
  <c r="BK211" i="5"/>
  <c r="N211" i="5"/>
  <c r="BE211" i="5" s="1"/>
  <c r="BI210" i="5"/>
  <c r="BH210" i="5"/>
  <c r="BG210" i="5"/>
  <c r="BF210" i="5"/>
  <c r="AA210" i="5"/>
  <c r="Y210" i="5"/>
  <c r="W210" i="5"/>
  <c r="BK210" i="5"/>
  <c r="N210" i="5"/>
  <c r="BE210" i="5" s="1"/>
  <c r="BI208" i="5"/>
  <c r="BH208" i="5"/>
  <c r="BG208" i="5"/>
  <c r="BF208" i="5"/>
  <c r="AA208" i="5"/>
  <c r="AA207" i="5" s="1"/>
  <c r="Y208" i="5"/>
  <c r="Y207" i="5" s="1"/>
  <c r="W208" i="5"/>
  <c r="W207" i="5" s="1"/>
  <c r="BK208" i="5"/>
  <c r="N208" i="5"/>
  <c r="BE208" i="5" s="1"/>
  <c r="BI206" i="5"/>
  <c r="BH206" i="5"/>
  <c r="BG206" i="5"/>
  <c r="BF206" i="5"/>
  <c r="AA206" i="5"/>
  <c r="Y206" i="5"/>
  <c r="W206" i="5"/>
  <c r="BK206" i="5"/>
  <c r="N206" i="5"/>
  <c r="BE206" i="5" s="1"/>
  <c r="BI204" i="5"/>
  <c r="BH204" i="5"/>
  <c r="BG204" i="5"/>
  <c r="BF204" i="5"/>
  <c r="AA204" i="5"/>
  <c r="Y204" i="5"/>
  <c r="W204" i="5"/>
  <c r="BK204" i="5"/>
  <c r="N204" i="5"/>
  <c r="BE204" i="5" s="1"/>
  <c r="BI202" i="5"/>
  <c r="BH202" i="5"/>
  <c r="BG202" i="5"/>
  <c r="BF202" i="5"/>
  <c r="AA202" i="5"/>
  <c r="Y202" i="5"/>
  <c r="W202" i="5"/>
  <c r="BK202" i="5"/>
  <c r="N202" i="5"/>
  <c r="BE202" i="5" s="1"/>
  <c r="BI201" i="5"/>
  <c r="BH201" i="5"/>
  <c r="BG201" i="5"/>
  <c r="BF201" i="5"/>
  <c r="AA201" i="5"/>
  <c r="Y201" i="5"/>
  <c r="W201" i="5"/>
  <c r="BK201" i="5"/>
  <c r="N201" i="5"/>
  <c r="BE201" i="5" s="1"/>
  <c r="BI199" i="5"/>
  <c r="BH199" i="5"/>
  <c r="BG199" i="5"/>
  <c r="BF199" i="5"/>
  <c r="BE199" i="5"/>
  <c r="AA199" i="5"/>
  <c r="AA198" i="5" s="1"/>
  <c r="Y199" i="5"/>
  <c r="Y198" i="5" s="1"/>
  <c r="W199" i="5"/>
  <c r="W198" i="5" s="1"/>
  <c r="BK199" i="5"/>
  <c r="BK198" i="5" s="1"/>
  <c r="N198" i="5" s="1"/>
  <c r="N98" i="5" s="1"/>
  <c r="N199" i="5"/>
  <c r="BI197" i="5"/>
  <c r="BH197" i="5"/>
  <c r="BG197" i="5"/>
  <c r="BF197" i="5"/>
  <c r="AA197" i="5"/>
  <c r="AA196" i="5" s="1"/>
  <c r="Y197" i="5"/>
  <c r="Y196" i="5" s="1"/>
  <c r="W197" i="5"/>
  <c r="W196" i="5" s="1"/>
  <c r="BK197" i="5"/>
  <c r="BK196" i="5" s="1"/>
  <c r="N196" i="5" s="1"/>
  <c r="N97" i="5" s="1"/>
  <c r="N197" i="5"/>
  <c r="BE197" i="5" s="1"/>
  <c r="BI195" i="5"/>
  <c r="BH195" i="5"/>
  <c r="BG195" i="5"/>
  <c r="BF195" i="5"/>
  <c r="AA195" i="5"/>
  <c r="Y195" i="5"/>
  <c r="W195" i="5"/>
  <c r="BK195" i="5"/>
  <c r="N195" i="5"/>
  <c r="BE195" i="5" s="1"/>
  <c r="BI194" i="5"/>
  <c r="BH194" i="5"/>
  <c r="BG194" i="5"/>
  <c r="BF194" i="5"/>
  <c r="AA194" i="5"/>
  <c r="AA193" i="5" s="1"/>
  <c r="Y194" i="5"/>
  <c r="Y193" i="5" s="1"/>
  <c r="W194" i="5"/>
  <c r="W193" i="5" s="1"/>
  <c r="BK194" i="5"/>
  <c r="N194" i="5"/>
  <c r="BE194" i="5" s="1"/>
  <c r="BI192" i="5"/>
  <c r="BH192" i="5"/>
  <c r="BG192" i="5"/>
  <c r="BF192" i="5"/>
  <c r="AA192" i="5"/>
  <c r="Y192" i="5"/>
  <c r="W192" i="5"/>
  <c r="BK192" i="5"/>
  <c r="N192" i="5"/>
  <c r="BE192" i="5" s="1"/>
  <c r="BI191" i="5"/>
  <c r="BH191" i="5"/>
  <c r="BG191" i="5"/>
  <c r="BF191" i="5"/>
  <c r="AA191" i="5"/>
  <c r="Y191" i="5"/>
  <c r="W191" i="5"/>
  <c r="BK191" i="5"/>
  <c r="N191" i="5"/>
  <c r="BE191" i="5" s="1"/>
  <c r="BI190" i="5"/>
  <c r="BH190" i="5"/>
  <c r="BG190" i="5"/>
  <c r="BF190" i="5"/>
  <c r="AA190" i="5"/>
  <c r="Y190" i="5"/>
  <c r="W190" i="5"/>
  <c r="BK190" i="5"/>
  <c r="N190" i="5"/>
  <c r="BE190" i="5" s="1"/>
  <c r="BI189" i="5"/>
  <c r="BH189" i="5"/>
  <c r="BG189" i="5"/>
  <c r="BF189" i="5"/>
  <c r="AA189" i="5"/>
  <c r="Y189" i="5"/>
  <c r="W189" i="5"/>
  <c r="BK189" i="5"/>
  <c r="N189" i="5"/>
  <c r="BE189" i="5" s="1"/>
  <c r="BI188" i="5"/>
  <c r="BH188" i="5"/>
  <c r="BG188" i="5"/>
  <c r="BF188" i="5"/>
  <c r="AA188" i="5"/>
  <c r="Y188" i="5"/>
  <c r="W188" i="5"/>
  <c r="BK188" i="5"/>
  <c r="N188" i="5"/>
  <c r="BE188" i="5" s="1"/>
  <c r="BI186" i="5"/>
  <c r="BH186" i="5"/>
  <c r="BG186" i="5"/>
  <c r="BF186" i="5"/>
  <c r="AA186" i="5"/>
  <c r="Y186" i="5"/>
  <c r="W186" i="5"/>
  <c r="BK186" i="5"/>
  <c r="N186" i="5"/>
  <c r="BE186" i="5" s="1"/>
  <c r="BI184" i="5"/>
  <c r="BH184" i="5"/>
  <c r="BG184" i="5"/>
  <c r="BF184" i="5"/>
  <c r="AA184" i="5"/>
  <c r="AA183" i="5" s="1"/>
  <c r="AA182" i="5" s="1"/>
  <c r="Y184" i="5"/>
  <c r="Y183" i="5" s="1"/>
  <c r="W184" i="5"/>
  <c r="W183" i="5" s="1"/>
  <c r="BK184" i="5"/>
  <c r="BK183" i="5" s="1"/>
  <c r="N184" i="5"/>
  <c r="BE184" i="5" s="1"/>
  <c r="BI181" i="5"/>
  <c r="BH181" i="5"/>
  <c r="BG181" i="5"/>
  <c r="BF181" i="5"/>
  <c r="AA181" i="5"/>
  <c r="AA180" i="5" s="1"/>
  <c r="Y181" i="5"/>
  <c r="Y180" i="5" s="1"/>
  <c r="W181" i="5"/>
  <c r="W180" i="5" s="1"/>
  <c r="BK181" i="5"/>
  <c r="BK180" i="5" s="1"/>
  <c r="N180" i="5" s="1"/>
  <c r="N93" i="5" s="1"/>
  <c r="N181" i="5"/>
  <c r="BE181" i="5" s="1"/>
  <c r="BI179" i="5"/>
  <c r="BH179" i="5"/>
  <c r="BG179" i="5"/>
  <c r="BF179" i="5"/>
  <c r="AA179" i="5"/>
  <c r="Y179" i="5"/>
  <c r="W179" i="5"/>
  <c r="BK179" i="5"/>
  <c r="N179" i="5"/>
  <c r="BE179" i="5" s="1"/>
  <c r="BI177" i="5"/>
  <c r="BH177" i="5"/>
  <c r="BG177" i="5"/>
  <c r="BF177" i="5"/>
  <c r="BE177" i="5"/>
  <c r="AA177" i="5"/>
  <c r="Y177" i="5"/>
  <c r="W177" i="5"/>
  <c r="BK177" i="5"/>
  <c r="N177" i="5"/>
  <c r="BI176" i="5"/>
  <c r="BH176" i="5"/>
  <c r="BG176" i="5"/>
  <c r="BF176" i="5"/>
  <c r="AA176" i="5"/>
  <c r="Y176" i="5"/>
  <c r="W176" i="5"/>
  <c r="BK176" i="5"/>
  <c r="N176" i="5"/>
  <c r="BE176" i="5" s="1"/>
  <c r="BI175" i="5"/>
  <c r="BH175" i="5"/>
  <c r="BG175" i="5"/>
  <c r="BF175" i="5"/>
  <c r="AA175" i="5"/>
  <c r="AA174" i="5" s="1"/>
  <c r="Y175" i="5"/>
  <c r="Y174" i="5" s="1"/>
  <c r="W175" i="5"/>
  <c r="W174" i="5" s="1"/>
  <c r="BK175" i="5"/>
  <c r="N175" i="5"/>
  <c r="BE175" i="5" s="1"/>
  <c r="BI172" i="5"/>
  <c r="BH172" i="5"/>
  <c r="BG172" i="5"/>
  <c r="BF172" i="5"/>
  <c r="AA172" i="5"/>
  <c r="Y172" i="5"/>
  <c r="W172" i="5"/>
  <c r="BK172" i="5"/>
  <c r="N172" i="5"/>
  <c r="BE172" i="5" s="1"/>
  <c r="BI170" i="5"/>
  <c r="BH170" i="5"/>
  <c r="BG170" i="5"/>
  <c r="BF170" i="5"/>
  <c r="AA170" i="5"/>
  <c r="Y170" i="5"/>
  <c r="W170" i="5"/>
  <c r="BK170" i="5"/>
  <c r="N170" i="5"/>
  <c r="BE170" i="5" s="1"/>
  <c r="BI168" i="5"/>
  <c r="BH168" i="5"/>
  <c r="BG168" i="5"/>
  <c r="BF168" i="5"/>
  <c r="AA168" i="5"/>
  <c r="Y168" i="5"/>
  <c r="W168" i="5"/>
  <c r="BK168" i="5"/>
  <c r="N168" i="5"/>
  <c r="BE168" i="5" s="1"/>
  <c r="BI166" i="5"/>
  <c r="BH166" i="5"/>
  <c r="BG166" i="5"/>
  <c r="BF166" i="5"/>
  <c r="AA166" i="5"/>
  <c r="Y166" i="5"/>
  <c r="W166" i="5"/>
  <c r="BK166" i="5"/>
  <c r="N166" i="5"/>
  <c r="BE166" i="5" s="1"/>
  <c r="BI164" i="5"/>
  <c r="BH164" i="5"/>
  <c r="BG164" i="5"/>
  <c r="BF164" i="5"/>
  <c r="AA164" i="5"/>
  <c r="Y164" i="5"/>
  <c r="W164" i="5"/>
  <c r="BK164" i="5"/>
  <c r="N164" i="5"/>
  <c r="BE164" i="5" s="1"/>
  <c r="BI162" i="5"/>
  <c r="BH162" i="5"/>
  <c r="BG162" i="5"/>
  <c r="BF162" i="5"/>
  <c r="AA162" i="5"/>
  <c r="Y162" i="5"/>
  <c r="W162" i="5"/>
  <c r="BK162" i="5"/>
  <c r="N162" i="5"/>
  <c r="BE162" i="5" s="1"/>
  <c r="BI161" i="5"/>
  <c r="BH161" i="5"/>
  <c r="BG161" i="5"/>
  <c r="BF161" i="5"/>
  <c r="AA161" i="5"/>
  <c r="Y161" i="5"/>
  <c r="W161" i="5"/>
  <c r="BK161" i="5"/>
  <c r="N161" i="5"/>
  <c r="BE161" i="5" s="1"/>
  <c r="BI159" i="5"/>
  <c r="BH159" i="5"/>
  <c r="BG159" i="5"/>
  <c r="BF159" i="5"/>
  <c r="AA159" i="5"/>
  <c r="Y159" i="5"/>
  <c r="W159" i="5"/>
  <c r="BK159" i="5"/>
  <c r="N159" i="5"/>
  <c r="BE159" i="5" s="1"/>
  <c r="BI157" i="5"/>
  <c r="BH157" i="5"/>
  <c r="BG157" i="5"/>
  <c r="BF157" i="5"/>
  <c r="AA157" i="5"/>
  <c r="AA156" i="5" s="1"/>
  <c r="Y157" i="5"/>
  <c r="Y156" i="5" s="1"/>
  <c r="W157" i="5"/>
  <c r="W156" i="5" s="1"/>
  <c r="BK157" i="5"/>
  <c r="N157" i="5"/>
  <c r="BE157" i="5" s="1"/>
  <c r="BI155" i="5"/>
  <c r="BH155" i="5"/>
  <c r="BG155" i="5"/>
  <c r="BF155" i="5"/>
  <c r="AA155" i="5"/>
  <c r="Y155" i="5"/>
  <c r="W155" i="5"/>
  <c r="BK155" i="5"/>
  <c r="N155" i="5"/>
  <c r="BE155" i="5" s="1"/>
  <c r="BI153" i="5"/>
  <c r="BH153" i="5"/>
  <c r="BG153" i="5"/>
  <c r="BF153" i="5"/>
  <c r="AA153" i="5"/>
  <c r="Y153" i="5"/>
  <c r="W153" i="5"/>
  <c r="BK153" i="5"/>
  <c r="N153" i="5"/>
  <c r="BE153" i="5" s="1"/>
  <c r="BI151" i="5"/>
  <c r="BH151" i="5"/>
  <c r="BG151" i="5"/>
  <c r="BF151" i="5"/>
  <c r="AA151" i="5"/>
  <c r="Y151" i="5"/>
  <c r="W151" i="5"/>
  <c r="BK151" i="5"/>
  <c r="N151" i="5"/>
  <c r="BE151" i="5" s="1"/>
  <c r="BI149" i="5"/>
  <c r="BH149" i="5"/>
  <c r="BG149" i="5"/>
  <c r="BF149" i="5"/>
  <c r="BE149" i="5"/>
  <c r="AA149" i="5"/>
  <c r="Y149" i="5"/>
  <c r="W149" i="5"/>
  <c r="BK149" i="5"/>
  <c r="N149" i="5"/>
  <c r="BI147" i="5"/>
  <c r="BH147" i="5"/>
  <c r="BG147" i="5"/>
  <c r="BF147" i="5"/>
  <c r="AA147" i="5"/>
  <c r="Y147" i="5"/>
  <c r="W147" i="5"/>
  <c r="BK147" i="5"/>
  <c r="N147" i="5"/>
  <c r="BE147" i="5" s="1"/>
  <c r="BI145" i="5"/>
  <c r="BH145" i="5"/>
  <c r="BG145" i="5"/>
  <c r="BF145" i="5"/>
  <c r="AA145" i="5"/>
  <c r="Y145" i="5"/>
  <c r="W145" i="5"/>
  <c r="BK145" i="5"/>
  <c r="N145" i="5"/>
  <c r="BE145" i="5" s="1"/>
  <c r="BI144" i="5"/>
  <c r="BH144" i="5"/>
  <c r="BG144" i="5"/>
  <c r="BF144" i="5"/>
  <c r="AA144" i="5"/>
  <c r="Y144" i="5"/>
  <c r="W144" i="5"/>
  <c r="BK144" i="5"/>
  <c r="N144" i="5"/>
  <c r="BE144" i="5" s="1"/>
  <c r="BI140" i="5"/>
  <c r="BH140" i="5"/>
  <c r="BG140" i="5"/>
  <c r="BF140" i="5"/>
  <c r="AA140" i="5"/>
  <c r="Y140" i="5"/>
  <c r="W140" i="5"/>
  <c r="BK140" i="5"/>
  <c r="N140" i="5"/>
  <c r="BE140" i="5" s="1"/>
  <c r="BI139" i="5"/>
  <c r="BH139" i="5"/>
  <c r="BG139" i="5"/>
  <c r="BF139" i="5"/>
  <c r="AA139" i="5"/>
  <c r="Y139" i="5"/>
  <c r="W139" i="5"/>
  <c r="BK139" i="5"/>
  <c r="N139" i="5"/>
  <c r="BE139" i="5" s="1"/>
  <c r="BI138" i="5"/>
  <c r="BH138" i="5"/>
  <c r="BG138" i="5"/>
  <c r="BF138" i="5"/>
  <c r="BE138" i="5"/>
  <c r="AA138" i="5"/>
  <c r="Y138" i="5"/>
  <c r="W138" i="5"/>
  <c r="BK138" i="5"/>
  <c r="N138" i="5"/>
  <c r="BI137" i="5"/>
  <c r="BH137" i="5"/>
  <c r="BG137" i="5"/>
  <c r="BF137" i="5"/>
  <c r="BE137" i="5"/>
  <c r="AA137" i="5"/>
  <c r="Y137" i="5"/>
  <c r="W137" i="5"/>
  <c r="BK137" i="5"/>
  <c r="N137" i="5"/>
  <c r="BI136" i="5"/>
  <c r="BH136" i="5"/>
  <c r="BG136" i="5"/>
  <c r="BF136" i="5"/>
  <c r="BE136" i="5"/>
  <c r="AA136" i="5"/>
  <c r="Y136" i="5"/>
  <c r="W136" i="5"/>
  <c r="BK136" i="5"/>
  <c r="N136" i="5"/>
  <c r="BI135" i="5"/>
  <c r="BH135" i="5"/>
  <c r="BG135" i="5"/>
  <c r="BF135" i="5"/>
  <c r="BE135" i="5"/>
  <c r="AA135" i="5"/>
  <c r="Y135" i="5"/>
  <c r="W135" i="5"/>
  <c r="BK135" i="5"/>
  <c r="N135" i="5"/>
  <c r="BI134" i="5"/>
  <c r="BH134" i="5"/>
  <c r="BG134" i="5"/>
  <c r="BF134" i="5"/>
  <c r="BE134" i="5"/>
  <c r="AA134" i="5"/>
  <c r="Y134" i="5"/>
  <c r="W134" i="5"/>
  <c r="BK134" i="5"/>
  <c r="N134" i="5"/>
  <c r="BI130" i="5"/>
  <c r="BH130" i="5"/>
  <c r="BG130" i="5"/>
  <c r="BF130" i="5"/>
  <c r="BE130" i="5"/>
  <c r="AA130" i="5"/>
  <c r="Y130" i="5"/>
  <c r="W130" i="5"/>
  <c r="BK130" i="5"/>
  <c r="N130" i="5"/>
  <c r="BI128" i="5"/>
  <c r="BH128" i="5"/>
  <c r="BG128" i="5"/>
  <c r="BF128" i="5"/>
  <c r="BE128" i="5"/>
  <c r="AA128" i="5"/>
  <c r="Y128" i="5"/>
  <c r="W128" i="5"/>
  <c r="BK128" i="5"/>
  <c r="N128" i="5"/>
  <c r="BI126" i="5"/>
  <c r="BH126" i="5"/>
  <c r="BG126" i="5"/>
  <c r="BF126" i="5"/>
  <c r="BE126" i="5"/>
  <c r="AA126" i="5"/>
  <c r="AA125" i="5" s="1"/>
  <c r="AA124" i="5" s="1"/>
  <c r="AA123" i="5" s="1"/>
  <c r="Y126" i="5"/>
  <c r="Y125" i="5" s="1"/>
  <c r="Y124" i="5" s="1"/>
  <c r="W126" i="5"/>
  <c r="W125" i="5" s="1"/>
  <c r="W124" i="5" s="1"/>
  <c r="BK126" i="5"/>
  <c r="N126" i="5"/>
  <c r="M120" i="5"/>
  <c r="F120" i="5"/>
  <c r="M119" i="5"/>
  <c r="F119" i="5"/>
  <c r="F117" i="5"/>
  <c r="F115" i="5"/>
  <c r="M28" i="5"/>
  <c r="AS91" i="1" s="1"/>
  <c r="M84" i="5"/>
  <c r="F84" i="5"/>
  <c r="M83" i="5"/>
  <c r="F83" i="5"/>
  <c r="F81" i="5"/>
  <c r="F79" i="5"/>
  <c r="O9" i="5"/>
  <c r="M81" i="5" s="1"/>
  <c r="F6" i="5"/>
  <c r="F114" i="5" s="1"/>
  <c r="AY90" i="1"/>
  <c r="AX90" i="1"/>
  <c r="BI351" i="4"/>
  <c r="BH351" i="4"/>
  <c r="BG351" i="4"/>
  <c r="BF351" i="4"/>
  <c r="AA351" i="4"/>
  <c r="AA350" i="4" s="1"/>
  <c r="AA349" i="4" s="1"/>
  <c r="Y351" i="4"/>
  <c r="Y350" i="4" s="1"/>
  <c r="Y349" i="4" s="1"/>
  <c r="W351" i="4"/>
  <c r="W350" i="4" s="1"/>
  <c r="W349" i="4" s="1"/>
  <c r="BK351" i="4"/>
  <c r="BK350" i="4" s="1"/>
  <c r="N350" i="4" s="1"/>
  <c r="N115" i="4" s="1"/>
  <c r="N351" i="4"/>
  <c r="BE351" i="4" s="1"/>
  <c r="BI348" i="4"/>
  <c r="BH348" i="4"/>
  <c r="BG348" i="4"/>
  <c r="BF348" i="4"/>
  <c r="BE348" i="4"/>
  <c r="AA348" i="4"/>
  <c r="AA347" i="4" s="1"/>
  <c r="AA346" i="4" s="1"/>
  <c r="Y348" i="4"/>
  <c r="Y347" i="4" s="1"/>
  <c r="Y346" i="4" s="1"/>
  <c r="W348" i="4"/>
  <c r="W347" i="4" s="1"/>
  <c r="W346" i="4" s="1"/>
  <c r="BK348" i="4"/>
  <c r="BK347" i="4" s="1"/>
  <c r="N348" i="4"/>
  <c r="BI344" i="4"/>
  <c r="BH344" i="4"/>
  <c r="BG344" i="4"/>
  <c r="BF344" i="4"/>
  <c r="AA344" i="4"/>
  <c r="AA343" i="4" s="1"/>
  <c r="Y344" i="4"/>
  <c r="Y343" i="4" s="1"/>
  <c r="W344" i="4"/>
  <c r="W343" i="4" s="1"/>
  <c r="BK344" i="4"/>
  <c r="BK343" i="4" s="1"/>
  <c r="N343" i="4" s="1"/>
  <c r="N111" i="4" s="1"/>
  <c r="N344" i="4"/>
  <c r="BE344" i="4" s="1"/>
  <c r="BI342" i="4"/>
  <c r="BH342" i="4"/>
  <c r="BG342" i="4"/>
  <c r="BF342" i="4"/>
  <c r="AA342" i="4"/>
  <c r="Y342" i="4"/>
  <c r="W342" i="4"/>
  <c r="BK342" i="4"/>
  <c r="N342" i="4"/>
  <c r="BE342" i="4" s="1"/>
  <c r="BI341" i="4"/>
  <c r="BH341" i="4"/>
  <c r="BG341" i="4"/>
  <c r="BF341" i="4"/>
  <c r="BE341" i="4"/>
  <c r="AA341" i="4"/>
  <c r="Y341" i="4"/>
  <c r="W341" i="4"/>
  <c r="BK341" i="4"/>
  <c r="N341" i="4"/>
  <c r="BI339" i="4"/>
  <c r="BH339" i="4"/>
  <c r="BG339" i="4"/>
  <c r="BF339" i="4"/>
  <c r="AA339" i="4"/>
  <c r="AA338" i="4" s="1"/>
  <c r="Y339" i="4"/>
  <c r="Y338" i="4" s="1"/>
  <c r="W339" i="4"/>
  <c r="W338" i="4" s="1"/>
  <c r="BK339" i="4"/>
  <c r="N339" i="4"/>
  <c r="BE339" i="4" s="1"/>
  <c r="BI336" i="4"/>
  <c r="BH336" i="4"/>
  <c r="BG336" i="4"/>
  <c r="BF336" i="4"/>
  <c r="AA336" i="4"/>
  <c r="AA335" i="4" s="1"/>
  <c r="Y336" i="4"/>
  <c r="Y335" i="4" s="1"/>
  <c r="W336" i="4"/>
  <c r="W335" i="4" s="1"/>
  <c r="BK336" i="4"/>
  <c r="BK335" i="4" s="1"/>
  <c r="N335" i="4" s="1"/>
  <c r="N109" i="4" s="1"/>
  <c r="N336" i="4"/>
  <c r="BE336" i="4" s="1"/>
  <c r="BI334" i="4"/>
  <c r="BH334" i="4"/>
  <c r="BG334" i="4"/>
  <c r="BF334" i="4"/>
  <c r="BE334" i="4"/>
  <c r="AA334" i="4"/>
  <c r="Y334" i="4"/>
  <c r="W334" i="4"/>
  <c r="BK334" i="4"/>
  <c r="N334" i="4"/>
  <c r="BI333" i="4"/>
  <c r="BH333" i="4"/>
  <c r="BG333" i="4"/>
  <c r="BF333" i="4"/>
  <c r="AA333" i="4"/>
  <c r="AA332" i="4" s="1"/>
  <c r="Y333" i="4"/>
  <c r="Y332" i="4" s="1"/>
  <c r="W333" i="4"/>
  <c r="W332" i="4" s="1"/>
  <c r="BK333" i="4"/>
  <c r="N333" i="4"/>
  <c r="BE333" i="4" s="1"/>
  <c r="BI331" i="4"/>
  <c r="BH331" i="4"/>
  <c r="BG331" i="4"/>
  <c r="BF331" i="4"/>
  <c r="AA331" i="4"/>
  <c r="Y331" i="4"/>
  <c r="W331" i="4"/>
  <c r="BK331" i="4"/>
  <c r="N331" i="4"/>
  <c r="BE331" i="4" s="1"/>
  <c r="BI330" i="4"/>
  <c r="BH330" i="4"/>
  <c r="BG330" i="4"/>
  <c r="BF330" i="4"/>
  <c r="BE330" i="4"/>
  <c r="AA330" i="4"/>
  <c r="Y330" i="4"/>
  <c r="W330" i="4"/>
  <c r="BK330" i="4"/>
  <c r="N330" i="4"/>
  <c r="BI329" i="4"/>
  <c r="BH329" i="4"/>
  <c r="BG329" i="4"/>
  <c r="BF329" i="4"/>
  <c r="AA329" i="4"/>
  <c r="Y329" i="4"/>
  <c r="W329" i="4"/>
  <c r="BK329" i="4"/>
  <c r="N329" i="4"/>
  <c r="BE329" i="4" s="1"/>
  <c r="BI327" i="4"/>
  <c r="BH327" i="4"/>
  <c r="BG327" i="4"/>
  <c r="BF327" i="4"/>
  <c r="AA327" i="4"/>
  <c r="Y327" i="4"/>
  <c r="W327" i="4"/>
  <c r="BK327" i="4"/>
  <c r="N327" i="4"/>
  <c r="BE327" i="4" s="1"/>
  <c r="BI326" i="4"/>
  <c r="BH326" i="4"/>
  <c r="BG326" i="4"/>
  <c r="BF326" i="4"/>
  <c r="AA326" i="4"/>
  <c r="Y326" i="4"/>
  <c r="W326" i="4"/>
  <c r="BK326" i="4"/>
  <c r="N326" i="4"/>
  <c r="BE326" i="4" s="1"/>
  <c r="BI325" i="4"/>
  <c r="BH325" i="4"/>
  <c r="BG325" i="4"/>
  <c r="BF325" i="4"/>
  <c r="AA325" i="4"/>
  <c r="AA324" i="4" s="1"/>
  <c r="Y325" i="4"/>
  <c r="W325" i="4"/>
  <c r="W324" i="4" s="1"/>
  <c r="BK325" i="4"/>
  <c r="BK324" i="4" s="1"/>
  <c r="N324" i="4" s="1"/>
  <c r="N107" i="4" s="1"/>
  <c r="N325" i="4"/>
  <c r="BE325" i="4" s="1"/>
  <c r="BI323" i="4"/>
  <c r="BH323" i="4"/>
  <c r="BG323" i="4"/>
  <c r="BF323" i="4"/>
  <c r="AA323" i="4"/>
  <c r="Y323" i="4"/>
  <c r="W323" i="4"/>
  <c r="BK323" i="4"/>
  <c r="N323" i="4"/>
  <c r="BE323" i="4" s="1"/>
  <c r="BI322" i="4"/>
  <c r="BH322" i="4"/>
  <c r="BG322" i="4"/>
  <c r="BF322" i="4"/>
  <c r="AA322" i="4"/>
  <c r="Y322" i="4"/>
  <c r="W322" i="4"/>
  <c r="BK322" i="4"/>
  <c r="N322" i="4"/>
  <c r="BE322" i="4" s="1"/>
  <c r="BI321" i="4"/>
  <c r="BH321" i="4"/>
  <c r="BG321" i="4"/>
  <c r="BF321" i="4"/>
  <c r="AA321" i="4"/>
  <c r="Y321" i="4"/>
  <c r="W321" i="4"/>
  <c r="BK321" i="4"/>
  <c r="N321" i="4"/>
  <c r="BE321" i="4" s="1"/>
  <c r="BI319" i="4"/>
  <c r="BH319" i="4"/>
  <c r="BG319" i="4"/>
  <c r="BF319" i="4"/>
  <c r="AA319" i="4"/>
  <c r="Y319" i="4"/>
  <c r="W319" i="4"/>
  <c r="BK319" i="4"/>
  <c r="N319" i="4"/>
  <c r="BE319" i="4" s="1"/>
  <c r="BI318" i="4"/>
  <c r="BH318" i="4"/>
  <c r="BG318" i="4"/>
  <c r="BF318" i="4"/>
  <c r="AA318" i="4"/>
  <c r="Y318" i="4"/>
  <c r="W318" i="4"/>
  <c r="BK318" i="4"/>
  <c r="N318" i="4"/>
  <c r="BE318" i="4" s="1"/>
  <c r="BI317" i="4"/>
  <c r="BH317" i="4"/>
  <c r="BG317" i="4"/>
  <c r="BF317" i="4"/>
  <c r="BE317" i="4"/>
  <c r="AA317" i="4"/>
  <c r="Y317" i="4"/>
  <c r="W317" i="4"/>
  <c r="BK317" i="4"/>
  <c r="N317" i="4"/>
  <c r="BI314" i="4"/>
  <c r="BH314" i="4"/>
  <c r="BG314" i="4"/>
  <c r="BF314" i="4"/>
  <c r="AA314" i="4"/>
  <c r="Y314" i="4"/>
  <c r="W314" i="4"/>
  <c r="BK314" i="4"/>
  <c r="N314" i="4"/>
  <c r="BE314" i="4" s="1"/>
  <c r="BI311" i="4"/>
  <c r="BH311" i="4"/>
  <c r="BG311" i="4"/>
  <c r="BF311" i="4"/>
  <c r="AA311" i="4"/>
  <c r="Y311" i="4"/>
  <c r="W311" i="4"/>
  <c r="BK311" i="4"/>
  <c r="N311" i="4"/>
  <c r="BE311" i="4" s="1"/>
  <c r="BI310" i="4"/>
  <c r="BH310" i="4"/>
  <c r="BG310" i="4"/>
  <c r="BF310" i="4"/>
  <c r="AA310" i="4"/>
  <c r="Y310" i="4"/>
  <c r="W310" i="4"/>
  <c r="BK310" i="4"/>
  <c r="N310" i="4"/>
  <c r="BE310" i="4" s="1"/>
  <c r="BI308" i="4"/>
  <c r="BH308" i="4"/>
  <c r="BG308" i="4"/>
  <c r="BF308" i="4"/>
  <c r="AA308" i="4"/>
  <c r="Y308" i="4"/>
  <c r="W308" i="4"/>
  <c r="BK308" i="4"/>
  <c r="N308" i="4"/>
  <c r="BE308" i="4" s="1"/>
  <c r="BI307" i="4"/>
  <c r="BH307" i="4"/>
  <c r="BG307" i="4"/>
  <c r="BF307" i="4"/>
  <c r="AA307" i="4"/>
  <c r="Y307" i="4"/>
  <c r="W307" i="4"/>
  <c r="BK307" i="4"/>
  <c r="N307" i="4"/>
  <c r="BE307" i="4" s="1"/>
  <c r="BI306" i="4"/>
  <c r="BH306" i="4"/>
  <c r="BG306" i="4"/>
  <c r="BF306" i="4"/>
  <c r="AA306" i="4"/>
  <c r="Y306" i="4"/>
  <c r="W306" i="4"/>
  <c r="BK306" i="4"/>
  <c r="N306" i="4"/>
  <c r="BE306" i="4" s="1"/>
  <c r="BI304" i="4"/>
  <c r="BH304" i="4"/>
  <c r="BG304" i="4"/>
  <c r="BF304" i="4"/>
  <c r="AA304" i="4"/>
  <c r="Y304" i="4"/>
  <c r="W304" i="4"/>
  <c r="BK304" i="4"/>
  <c r="N304" i="4"/>
  <c r="BE304" i="4" s="1"/>
  <c r="BI302" i="4"/>
  <c r="BH302" i="4"/>
  <c r="BG302" i="4"/>
  <c r="BF302" i="4"/>
  <c r="BE302" i="4"/>
  <c r="AA302" i="4"/>
  <c r="Y302" i="4"/>
  <c r="W302" i="4"/>
  <c r="BK302" i="4"/>
  <c r="N302" i="4"/>
  <c r="BI300" i="4"/>
  <c r="BH300" i="4"/>
  <c r="BG300" i="4"/>
  <c r="BF300" i="4"/>
  <c r="AA300" i="4"/>
  <c r="Y300" i="4"/>
  <c r="W300" i="4"/>
  <c r="BK300" i="4"/>
  <c r="N300" i="4"/>
  <c r="BE300" i="4" s="1"/>
  <c r="BI299" i="4"/>
  <c r="BH299" i="4"/>
  <c r="BG299" i="4"/>
  <c r="BF299" i="4"/>
  <c r="AA299" i="4"/>
  <c r="Y299" i="4"/>
  <c r="W299" i="4"/>
  <c r="BK299" i="4"/>
  <c r="N299" i="4"/>
  <c r="BE299" i="4" s="1"/>
  <c r="BI297" i="4"/>
  <c r="BH297" i="4"/>
  <c r="BG297" i="4"/>
  <c r="BF297" i="4"/>
  <c r="AA297" i="4"/>
  <c r="Y297" i="4"/>
  <c r="W297" i="4"/>
  <c r="BK297" i="4"/>
  <c r="N297" i="4"/>
  <c r="BE297" i="4" s="1"/>
  <c r="BI296" i="4"/>
  <c r="BH296" i="4"/>
  <c r="BG296" i="4"/>
  <c r="BF296" i="4"/>
  <c r="AA296" i="4"/>
  <c r="Y296" i="4"/>
  <c r="W296" i="4"/>
  <c r="BK296" i="4"/>
  <c r="N296" i="4"/>
  <c r="BE296" i="4" s="1"/>
  <c r="BI295" i="4"/>
  <c r="BH295" i="4"/>
  <c r="BG295" i="4"/>
  <c r="BF295" i="4"/>
  <c r="AA295" i="4"/>
  <c r="Y295" i="4"/>
  <c r="W295" i="4"/>
  <c r="BK295" i="4"/>
  <c r="N295" i="4"/>
  <c r="BE295" i="4" s="1"/>
  <c r="BI294" i="4"/>
  <c r="BH294" i="4"/>
  <c r="BG294" i="4"/>
  <c r="BF294" i="4"/>
  <c r="AA294" i="4"/>
  <c r="AA293" i="4" s="1"/>
  <c r="Y294" i="4"/>
  <c r="Y293" i="4" s="1"/>
  <c r="W294" i="4"/>
  <c r="BK294" i="4"/>
  <c r="BK293" i="4" s="1"/>
  <c r="N293" i="4" s="1"/>
  <c r="N106" i="4" s="1"/>
  <c r="N294" i="4"/>
  <c r="BE294" i="4" s="1"/>
  <c r="BI292" i="4"/>
  <c r="BH292" i="4"/>
  <c r="BG292" i="4"/>
  <c r="BF292" i="4"/>
  <c r="AA292" i="4"/>
  <c r="Y292" i="4"/>
  <c r="W292" i="4"/>
  <c r="BK292" i="4"/>
  <c r="N292" i="4"/>
  <c r="BE292" i="4" s="1"/>
  <c r="BI291" i="4"/>
  <c r="BH291" i="4"/>
  <c r="BG291" i="4"/>
  <c r="BF291" i="4"/>
  <c r="BE291" i="4"/>
  <c r="AA291" i="4"/>
  <c r="Y291" i="4"/>
  <c r="W291" i="4"/>
  <c r="BK291" i="4"/>
  <c r="N291" i="4"/>
  <c r="BI290" i="4"/>
  <c r="BH290" i="4"/>
  <c r="BG290" i="4"/>
  <c r="BF290" i="4"/>
  <c r="BE290" i="4"/>
  <c r="AA290" i="4"/>
  <c r="Y290" i="4"/>
  <c r="W290" i="4"/>
  <c r="BK290" i="4"/>
  <c r="N290" i="4"/>
  <c r="BI289" i="4"/>
  <c r="BH289" i="4"/>
  <c r="BG289" i="4"/>
  <c r="BF289" i="4"/>
  <c r="BE289" i="4"/>
  <c r="AA289" i="4"/>
  <c r="Y289" i="4"/>
  <c r="W289" i="4"/>
  <c r="BK289" i="4"/>
  <c r="N289" i="4"/>
  <c r="BI288" i="4"/>
  <c r="BH288" i="4"/>
  <c r="BG288" i="4"/>
  <c r="BF288" i="4"/>
  <c r="BE288" i="4"/>
  <c r="AA288" i="4"/>
  <c r="Y288" i="4"/>
  <c r="W288" i="4"/>
  <c r="BK288" i="4"/>
  <c r="N288" i="4"/>
  <c r="BI287" i="4"/>
  <c r="BH287" i="4"/>
  <c r="BG287" i="4"/>
  <c r="BF287" i="4"/>
  <c r="BE287" i="4"/>
  <c r="AA287" i="4"/>
  <c r="Y287" i="4"/>
  <c r="W287" i="4"/>
  <c r="BK287" i="4"/>
  <c r="N287" i="4"/>
  <c r="BI285" i="4"/>
  <c r="BH285" i="4"/>
  <c r="BG285" i="4"/>
  <c r="BF285" i="4"/>
  <c r="BE285" i="4"/>
  <c r="AA285" i="4"/>
  <c r="Y285" i="4"/>
  <c r="W285" i="4"/>
  <c r="BK285" i="4"/>
  <c r="N285" i="4"/>
  <c r="BI283" i="4"/>
  <c r="BH283" i="4"/>
  <c r="BG283" i="4"/>
  <c r="BF283" i="4"/>
  <c r="BE283" i="4"/>
  <c r="AA283" i="4"/>
  <c r="Y283" i="4"/>
  <c r="W283" i="4"/>
  <c r="BK283" i="4"/>
  <c r="N283" i="4"/>
  <c r="BI281" i="4"/>
  <c r="BH281" i="4"/>
  <c r="BG281" i="4"/>
  <c r="BF281" i="4"/>
  <c r="BE281" i="4"/>
  <c r="AA281" i="4"/>
  <c r="Y281" i="4"/>
  <c r="W281" i="4"/>
  <c r="BK281" i="4"/>
  <c r="N281" i="4"/>
  <c r="BI279" i="4"/>
  <c r="BH279" i="4"/>
  <c r="BG279" i="4"/>
  <c r="BF279" i="4"/>
  <c r="BE279" i="4"/>
  <c r="AA279" i="4"/>
  <c r="AA278" i="4" s="1"/>
  <c r="Y279" i="4"/>
  <c r="Y278" i="4" s="1"/>
  <c r="W279" i="4"/>
  <c r="W278" i="4" s="1"/>
  <c r="BK279" i="4"/>
  <c r="N279" i="4"/>
  <c r="BI277" i="4"/>
  <c r="BH277" i="4"/>
  <c r="BG277" i="4"/>
  <c r="BF277" i="4"/>
  <c r="AA277" i="4"/>
  <c r="Y277" i="4"/>
  <c r="W277" i="4"/>
  <c r="BK277" i="4"/>
  <c r="N277" i="4"/>
  <c r="BE277" i="4" s="1"/>
  <c r="BI275" i="4"/>
  <c r="BH275" i="4"/>
  <c r="BG275" i="4"/>
  <c r="BF275" i="4"/>
  <c r="AA275" i="4"/>
  <c r="Y275" i="4"/>
  <c r="W275" i="4"/>
  <c r="BK275" i="4"/>
  <c r="N275" i="4"/>
  <c r="BE275" i="4" s="1"/>
  <c r="BI274" i="4"/>
  <c r="BH274" i="4"/>
  <c r="BG274" i="4"/>
  <c r="BF274" i="4"/>
  <c r="AA274" i="4"/>
  <c r="Y274" i="4"/>
  <c r="W274" i="4"/>
  <c r="BK274" i="4"/>
  <c r="N274" i="4"/>
  <c r="BE274" i="4" s="1"/>
  <c r="BI273" i="4"/>
  <c r="BH273" i="4"/>
  <c r="BG273" i="4"/>
  <c r="BF273" i="4"/>
  <c r="AA273" i="4"/>
  <c r="Y273" i="4"/>
  <c r="W273" i="4"/>
  <c r="BK273" i="4"/>
  <c r="N273" i="4"/>
  <c r="BE273" i="4" s="1"/>
  <c r="BI272" i="4"/>
  <c r="BH272" i="4"/>
  <c r="BG272" i="4"/>
  <c r="BF272" i="4"/>
  <c r="AA272" i="4"/>
  <c r="Y272" i="4"/>
  <c r="W272" i="4"/>
  <c r="BK272" i="4"/>
  <c r="N272" i="4"/>
  <c r="BE272" i="4" s="1"/>
  <c r="BI271" i="4"/>
  <c r="BH271" i="4"/>
  <c r="BG271" i="4"/>
  <c r="BF271" i="4"/>
  <c r="AA271" i="4"/>
  <c r="Y271" i="4"/>
  <c r="W271" i="4"/>
  <c r="BK271" i="4"/>
  <c r="N271" i="4"/>
  <c r="BE271" i="4" s="1"/>
  <c r="BI269" i="4"/>
  <c r="BH269" i="4"/>
  <c r="BG269" i="4"/>
  <c r="BF269" i="4"/>
  <c r="AA269" i="4"/>
  <c r="Y269" i="4"/>
  <c r="W269" i="4"/>
  <c r="BK269" i="4"/>
  <c r="BK268" i="4" s="1"/>
  <c r="N268" i="4" s="1"/>
  <c r="N104" i="4" s="1"/>
  <c r="N269" i="4"/>
  <c r="BE269" i="4" s="1"/>
  <c r="BI266" i="4"/>
  <c r="BH266" i="4"/>
  <c r="BG266" i="4"/>
  <c r="BF266" i="4"/>
  <c r="AA266" i="4"/>
  <c r="AA265" i="4" s="1"/>
  <c r="Y266" i="4"/>
  <c r="Y265" i="4" s="1"/>
  <c r="W266" i="4"/>
  <c r="W265" i="4" s="1"/>
  <c r="BK266" i="4"/>
  <c r="BK265" i="4" s="1"/>
  <c r="N265" i="4" s="1"/>
  <c r="N103" i="4" s="1"/>
  <c r="N266" i="4"/>
  <c r="BE266" i="4" s="1"/>
  <c r="BI264" i="4"/>
  <c r="BH264" i="4"/>
  <c r="BG264" i="4"/>
  <c r="BF264" i="4"/>
  <c r="AA264" i="4"/>
  <c r="Y264" i="4"/>
  <c r="W264" i="4"/>
  <c r="BK264" i="4"/>
  <c r="N264" i="4"/>
  <c r="BE264" i="4" s="1"/>
  <c r="BI263" i="4"/>
  <c r="BH263" i="4"/>
  <c r="BG263" i="4"/>
  <c r="BF263" i="4"/>
  <c r="AA263" i="4"/>
  <c r="Y263" i="4"/>
  <c r="W263" i="4"/>
  <c r="BK263" i="4"/>
  <c r="N263" i="4"/>
  <c r="BE263" i="4" s="1"/>
  <c r="BI261" i="4"/>
  <c r="BH261" i="4"/>
  <c r="BG261" i="4"/>
  <c r="BF261" i="4"/>
  <c r="AA261" i="4"/>
  <c r="AA260" i="4" s="1"/>
  <c r="Y261" i="4"/>
  <c r="Y260" i="4" s="1"/>
  <c r="W261" i="4"/>
  <c r="W260" i="4" s="1"/>
  <c r="BK261" i="4"/>
  <c r="N261" i="4"/>
  <c r="BE261" i="4" s="1"/>
  <c r="BI258" i="4"/>
  <c r="BH258" i="4"/>
  <c r="BG258" i="4"/>
  <c r="BF258" i="4"/>
  <c r="AA258" i="4"/>
  <c r="Y258" i="4"/>
  <c r="W258" i="4"/>
  <c r="BK258" i="4"/>
  <c r="N258" i="4"/>
  <c r="BE258" i="4" s="1"/>
  <c r="BI256" i="4"/>
  <c r="BH256" i="4"/>
  <c r="BG256" i="4"/>
  <c r="BF256" i="4"/>
  <c r="BE256" i="4"/>
  <c r="AA256" i="4"/>
  <c r="Y256" i="4"/>
  <c r="W256" i="4"/>
  <c r="BK256" i="4"/>
  <c r="N256" i="4"/>
  <c r="BI254" i="4"/>
  <c r="BH254" i="4"/>
  <c r="BG254" i="4"/>
  <c r="BF254" i="4"/>
  <c r="BE254" i="4"/>
  <c r="AA254" i="4"/>
  <c r="AA253" i="4" s="1"/>
  <c r="Y254" i="4"/>
  <c r="Y253" i="4" s="1"/>
  <c r="W254" i="4"/>
  <c r="W253" i="4" s="1"/>
  <c r="BK254" i="4"/>
  <c r="N254" i="4"/>
  <c r="BI251" i="4"/>
  <c r="BH251" i="4"/>
  <c r="BG251" i="4"/>
  <c r="BF251" i="4"/>
  <c r="AA251" i="4"/>
  <c r="AA250" i="4" s="1"/>
  <c r="Y251" i="4"/>
  <c r="Y250" i="4" s="1"/>
  <c r="W251" i="4"/>
  <c r="W250" i="4" s="1"/>
  <c r="BK251" i="4"/>
  <c r="BK250" i="4" s="1"/>
  <c r="N250" i="4" s="1"/>
  <c r="N100" i="4" s="1"/>
  <c r="N251" i="4"/>
  <c r="BE251" i="4" s="1"/>
  <c r="BI249" i="4"/>
  <c r="BH249" i="4"/>
  <c r="BG249" i="4"/>
  <c r="BF249" i="4"/>
  <c r="AA249" i="4"/>
  <c r="Y249" i="4"/>
  <c r="W249" i="4"/>
  <c r="BK249" i="4"/>
  <c r="N249" i="4"/>
  <c r="BE249" i="4" s="1"/>
  <c r="BI248" i="4"/>
  <c r="BH248" i="4"/>
  <c r="BG248" i="4"/>
  <c r="BF248" i="4"/>
  <c r="BE248" i="4"/>
  <c r="AA248" i="4"/>
  <c r="Y248" i="4"/>
  <c r="Y247" i="4" s="1"/>
  <c r="W248" i="4"/>
  <c r="W247" i="4" s="1"/>
  <c r="BK248" i="4"/>
  <c r="N248" i="4"/>
  <c r="BI245" i="4"/>
  <c r="BH245" i="4"/>
  <c r="BG245" i="4"/>
  <c r="BF245" i="4"/>
  <c r="AA245" i="4"/>
  <c r="Y245" i="4"/>
  <c r="W245" i="4"/>
  <c r="BK245" i="4"/>
  <c r="N245" i="4"/>
  <c r="BE245" i="4" s="1"/>
  <c r="BI244" i="4"/>
  <c r="BH244" i="4"/>
  <c r="BG244" i="4"/>
  <c r="BF244" i="4"/>
  <c r="AA244" i="4"/>
  <c r="AA243" i="4" s="1"/>
  <c r="Y244" i="4"/>
  <c r="Y243" i="4" s="1"/>
  <c r="W244" i="4"/>
  <c r="BK244" i="4"/>
  <c r="BK243" i="4" s="1"/>
  <c r="N243" i="4" s="1"/>
  <c r="N98" i="4" s="1"/>
  <c r="N244" i="4"/>
  <c r="BE244" i="4" s="1"/>
  <c r="BI242" i="4"/>
  <c r="BH242" i="4"/>
  <c r="BG242" i="4"/>
  <c r="BF242" i="4"/>
  <c r="AA242" i="4"/>
  <c r="Y242" i="4"/>
  <c r="W242" i="4"/>
  <c r="BK242" i="4"/>
  <c r="N242" i="4"/>
  <c r="BE242" i="4" s="1"/>
  <c r="BI241" i="4"/>
  <c r="BH241" i="4"/>
  <c r="BG241" i="4"/>
  <c r="BF241" i="4"/>
  <c r="AA241" i="4"/>
  <c r="Y241" i="4"/>
  <c r="W241" i="4"/>
  <c r="BK241" i="4"/>
  <c r="N241" i="4"/>
  <c r="BE241" i="4" s="1"/>
  <c r="BI240" i="4"/>
  <c r="BH240" i="4"/>
  <c r="BG240" i="4"/>
  <c r="BF240" i="4"/>
  <c r="AA240" i="4"/>
  <c r="Y240" i="4"/>
  <c r="W240" i="4"/>
  <c r="BK240" i="4"/>
  <c r="N240" i="4"/>
  <c r="BE240" i="4" s="1"/>
  <c r="BI239" i="4"/>
  <c r="BH239" i="4"/>
  <c r="BG239" i="4"/>
  <c r="BF239" i="4"/>
  <c r="AA239" i="4"/>
  <c r="Y239" i="4"/>
  <c r="W239" i="4"/>
  <c r="BK239" i="4"/>
  <c r="N239" i="4"/>
  <c r="BE239" i="4" s="1"/>
  <c r="BI237" i="4"/>
  <c r="BH237" i="4"/>
  <c r="BG237" i="4"/>
  <c r="BF237" i="4"/>
  <c r="AA237" i="4"/>
  <c r="AA236" i="4" s="1"/>
  <c r="Y237" i="4"/>
  <c r="Y236" i="4" s="1"/>
  <c r="W237" i="4"/>
  <c r="W236" i="4" s="1"/>
  <c r="BK237" i="4"/>
  <c r="BK236" i="4" s="1"/>
  <c r="N236" i="4" s="1"/>
  <c r="N97" i="4" s="1"/>
  <c r="N237" i="4"/>
  <c r="BE237" i="4" s="1"/>
  <c r="BI235" i="4"/>
  <c r="BH235" i="4"/>
  <c r="BG235" i="4"/>
  <c r="BF235" i="4"/>
  <c r="AA235" i="4"/>
  <c r="Y235" i="4"/>
  <c r="W235" i="4"/>
  <c r="BK235" i="4"/>
  <c r="N235" i="4"/>
  <c r="BE235" i="4" s="1"/>
  <c r="BI233" i="4"/>
  <c r="BH233" i="4"/>
  <c r="BG233" i="4"/>
  <c r="BF233" i="4"/>
  <c r="AA233" i="4"/>
  <c r="Y233" i="4"/>
  <c r="W233" i="4"/>
  <c r="BK233" i="4"/>
  <c r="N233" i="4"/>
  <c r="BE233" i="4" s="1"/>
  <c r="BI232" i="4"/>
  <c r="BH232" i="4"/>
  <c r="BG232" i="4"/>
  <c r="BF232" i="4"/>
  <c r="AA232" i="4"/>
  <c r="Y232" i="4"/>
  <c r="W232" i="4"/>
  <c r="BK232" i="4"/>
  <c r="N232" i="4"/>
  <c r="BE232" i="4" s="1"/>
  <c r="BI230" i="4"/>
  <c r="BH230" i="4"/>
  <c r="BG230" i="4"/>
  <c r="BF230" i="4"/>
  <c r="AA230" i="4"/>
  <c r="Y230" i="4"/>
  <c r="W230" i="4"/>
  <c r="BK230" i="4"/>
  <c r="N230" i="4"/>
  <c r="BE230" i="4" s="1"/>
  <c r="BI228" i="4"/>
  <c r="BH228" i="4"/>
  <c r="BG228" i="4"/>
  <c r="BF228" i="4"/>
  <c r="AA228" i="4"/>
  <c r="Y228" i="4"/>
  <c r="W228" i="4"/>
  <c r="BK228" i="4"/>
  <c r="N228" i="4"/>
  <c r="BE228" i="4" s="1"/>
  <c r="BI227" i="4"/>
  <c r="BH227" i="4"/>
  <c r="BG227" i="4"/>
  <c r="BF227" i="4"/>
  <c r="AA227" i="4"/>
  <c r="Y227" i="4"/>
  <c r="W227" i="4"/>
  <c r="BK227" i="4"/>
  <c r="N227" i="4"/>
  <c r="BE227" i="4" s="1"/>
  <c r="BI225" i="4"/>
  <c r="BH225" i="4"/>
  <c r="BG225" i="4"/>
  <c r="BF225" i="4"/>
  <c r="AA225" i="4"/>
  <c r="Y225" i="4"/>
  <c r="W225" i="4"/>
  <c r="W224" i="4" s="1"/>
  <c r="BK225" i="4"/>
  <c r="N225" i="4"/>
  <c r="BE225" i="4" s="1"/>
  <c r="BI222" i="4"/>
  <c r="BH222" i="4"/>
  <c r="BG222" i="4"/>
  <c r="BF222" i="4"/>
  <c r="AA222" i="4"/>
  <c r="AA221" i="4" s="1"/>
  <c r="Y222" i="4"/>
  <c r="Y221" i="4" s="1"/>
  <c r="W222" i="4"/>
  <c r="W221" i="4" s="1"/>
  <c r="BK222" i="4"/>
  <c r="BK221" i="4" s="1"/>
  <c r="N221" i="4" s="1"/>
  <c r="N94" i="4" s="1"/>
  <c r="N222" i="4"/>
  <c r="BE222" i="4" s="1"/>
  <c r="BI219" i="4"/>
  <c r="BH219" i="4"/>
  <c r="BG219" i="4"/>
  <c r="BF219" i="4"/>
  <c r="AA219" i="4"/>
  <c r="Y219" i="4"/>
  <c r="W219" i="4"/>
  <c r="BK219" i="4"/>
  <c r="N219" i="4"/>
  <c r="BE219" i="4" s="1"/>
  <c r="BI218" i="4"/>
  <c r="BH218" i="4"/>
  <c r="BG218" i="4"/>
  <c r="BF218" i="4"/>
  <c r="BE218" i="4"/>
  <c r="AA218" i="4"/>
  <c r="Y218" i="4"/>
  <c r="W218" i="4"/>
  <c r="BK218" i="4"/>
  <c r="N218" i="4"/>
  <c r="BI216" i="4"/>
  <c r="BH216" i="4"/>
  <c r="BG216" i="4"/>
  <c r="BF216" i="4"/>
  <c r="BE216" i="4"/>
  <c r="AA216" i="4"/>
  <c r="Y216" i="4"/>
  <c r="W216" i="4"/>
  <c r="BK216" i="4"/>
  <c r="N216" i="4"/>
  <c r="BI215" i="4"/>
  <c r="BH215" i="4"/>
  <c r="BG215" i="4"/>
  <c r="BF215" i="4"/>
  <c r="BE215" i="4"/>
  <c r="AA215" i="4"/>
  <c r="Y215" i="4"/>
  <c r="W215" i="4"/>
  <c r="BK215" i="4"/>
  <c r="N215" i="4"/>
  <c r="BI214" i="4"/>
  <c r="BH214" i="4"/>
  <c r="BG214" i="4"/>
  <c r="BF214" i="4"/>
  <c r="BE214" i="4"/>
  <c r="AA214" i="4"/>
  <c r="AA213" i="4" s="1"/>
  <c r="Y214" i="4"/>
  <c r="W214" i="4"/>
  <c r="BK214" i="4"/>
  <c r="BK213" i="4" s="1"/>
  <c r="N213" i="4" s="1"/>
  <c r="N93" i="4" s="1"/>
  <c r="N214" i="4"/>
  <c r="BI212" i="4"/>
  <c r="BH212" i="4"/>
  <c r="BG212" i="4"/>
  <c r="BF212" i="4"/>
  <c r="AA212" i="4"/>
  <c r="Y212" i="4"/>
  <c r="W212" i="4"/>
  <c r="BK212" i="4"/>
  <c r="N212" i="4"/>
  <c r="BE212" i="4" s="1"/>
  <c r="BI210" i="4"/>
  <c r="BH210" i="4"/>
  <c r="BG210" i="4"/>
  <c r="BF210" i="4"/>
  <c r="AA210" i="4"/>
  <c r="Y210" i="4"/>
  <c r="W210" i="4"/>
  <c r="BK210" i="4"/>
  <c r="N210" i="4"/>
  <c r="BE210" i="4" s="1"/>
  <c r="BI209" i="4"/>
  <c r="BH209" i="4"/>
  <c r="BG209" i="4"/>
  <c r="BF209" i="4"/>
  <c r="AA209" i="4"/>
  <c r="Y209" i="4"/>
  <c r="W209" i="4"/>
  <c r="BK209" i="4"/>
  <c r="N209" i="4"/>
  <c r="BE209" i="4" s="1"/>
  <c r="BI207" i="4"/>
  <c r="BH207" i="4"/>
  <c r="BG207" i="4"/>
  <c r="BF207" i="4"/>
  <c r="AA207" i="4"/>
  <c r="Y207" i="4"/>
  <c r="W207" i="4"/>
  <c r="BK207" i="4"/>
  <c r="N207" i="4"/>
  <c r="BE207" i="4" s="1"/>
  <c r="BI205" i="4"/>
  <c r="BH205" i="4"/>
  <c r="BG205" i="4"/>
  <c r="BF205" i="4"/>
  <c r="AA205" i="4"/>
  <c r="Y205" i="4"/>
  <c r="W205" i="4"/>
  <c r="BK205" i="4"/>
  <c r="N205" i="4"/>
  <c r="BE205" i="4" s="1"/>
  <c r="BI203" i="4"/>
  <c r="BH203" i="4"/>
  <c r="BG203" i="4"/>
  <c r="BF203" i="4"/>
  <c r="AA203" i="4"/>
  <c r="Y203" i="4"/>
  <c r="W203" i="4"/>
  <c r="BK203" i="4"/>
  <c r="N203" i="4"/>
  <c r="BE203" i="4" s="1"/>
  <c r="BI201" i="4"/>
  <c r="BH201" i="4"/>
  <c r="BG201" i="4"/>
  <c r="BF201" i="4"/>
  <c r="AA201" i="4"/>
  <c r="Y201" i="4"/>
  <c r="W201" i="4"/>
  <c r="BK201" i="4"/>
  <c r="N201" i="4"/>
  <c r="BE201" i="4" s="1"/>
  <c r="BI199" i="4"/>
  <c r="BH199" i="4"/>
  <c r="BG199" i="4"/>
  <c r="BF199" i="4"/>
  <c r="AA199" i="4"/>
  <c r="Y199" i="4"/>
  <c r="W199" i="4"/>
  <c r="BK199" i="4"/>
  <c r="N199" i="4"/>
  <c r="BE199" i="4" s="1"/>
  <c r="BI197" i="4"/>
  <c r="BH197" i="4"/>
  <c r="BG197" i="4"/>
  <c r="BF197" i="4"/>
  <c r="AA197" i="4"/>
  <c r="Y197" i="4"/>
  <c r="W197" i="4"/>
  <c r="BK197" i="4"/>
  <c r="N197" i="4"/>
  <c r="BE197" i="4" s="1"/>
  <c r="BI195" i="4"/>
  <c r="BH195" i="4"/>
  <c r="BG195" i="4"/>
  <c r="BF195" i="4"/>
  <c r="AA195" i="4"/>
  <c r="Y195" i="4"/>
  <c r="W195" i="4"/>
  <c r="BK195" i="4"/>
  <c r="N195" i="4"/>
  <c r="BE195" i="4" s="1"/>
  <c r="BI194" i="4"/>
  <c r="BH194" i="4"/>
  <c r="BG194" i="4"/>
  <c r="BF194" i="4"/>
  <c r="AA194" i="4"/>
  <c r="Y194" i="4"/>
  <c r="W194" i="4"/>
  <c r="BK194" i="4"/>
  <c r="N194" i="4"/>
  <c r="BE194" i="4" s="1"/>
  <c r="BI192" i="4"/>
  <c r="BH192" i="4"/>
  <c r="BG192" i="4"/>
  <c r="BF192" i="4"/>
  <c r="AA192" i="4"/>
  <c r="Y192" i="4"/>
  <c r="W192" i="4"/>
  <c r="BK192" i="4"/>
  <c r="N192" i="4"/>
  <c r="BE192" i="4" s="1"/>
  <c r="BI190" i="4"/>
  <c r="BH190" i="4"/>
  <c r="BG190" i="4"/>
  <c r="BF190" i="4"/>
  <c r="AA190" i="4"/>
  <c r="Y190" i="4"/>
  <c r="Y189" i="4" s="1"/>
  <c r="W190" i="4"/>
  <c r="W189" i="4" s="1"/>
  <c r="BK190" i="4"/>
  <c r="N190" i="4"/>
  <c r="BE190" i="4" s="1"/>
  <c r="BI188" i="4"/>
  <c r="BH188" i="4"/>
  <c r="BG188" i="4"/>
  <c r="BF188" i="4"/>
  <c r="BE188" i="4"/>
  <c r="AA188" i="4"/>
  <c r="Y188" i="4"/>
  <c r="W188" i="4"/>
  <c r="BK188" i="4"/>
  <c r="N188" i="4"/>
  <c r="BI187" i="4"/>
  <c r="BH187" i="4"/>
  <c r="BG187" i="4"/>
  <c r="BF187" i="4"/>
  <c r="AA187" i="4"/>
  <c r="Y187" i="4"/>
  <c r="W187" i="4"/>
  <c r="BK187" i="4"/>
  <c r="N187" i="4"/>
  <c r="BE187" i="4" s="1"/>
  <c r="BI186" i="4"/>
  <c r="BH186" i="4"/>
  <c r="BG186" i="4"/>
  <c r="BF186" i="4"/>
  <c r="BE186" i="4"/>
  <c r="AA186" i="4"/>
  <c r="Y186" i="4"/>
  <c r="W186" i="4"/>
  <c r="BK186" i="4"/>
  <c r="N186" i="4"/>
  <c r="BI184" i="4"/>
  <c r="BH184" i="4"/>
  <c r="BG184" i="4"/>
  <c r="BF184" i="4"/>
  <c r="BE184" i="4"/>
  <c r="AA184" i="4"/>
  <c r="Y184" i="4"/>
  <c r="W184" i="4"/>
  <c r="BK184" i="4"/>
  <c r="N184" i="4"/>
  <c r="BI182" i="4"/>
  <c r="BH182" i="4"/>
  <c r="BG182" i="4"/>
  <c r="BF182" i="4"/>
  <c r="BE182" i="4"/>
  <c r="AA182" i="4"/>
  <c r="Y182" i="4"/>
  <c r="W182" i="4"/>
  <c r="BK182" i="4"/>
  <c r="N182" i="4"/>
  <c r="BI180" i="4"/>
  <c r="BH180" i="4"/>
  <c r="BG180" i="4"/>
  <c r="BF180" i="4"/>
  <c r="BE180" i="4"/>
  <c r="AA180" i="4"/>
  <c r="Y180" i="4"/>
  <c r="W180" i="4"/>
  <c r="BK180" i="4"/>
  <c r="N180" i="4"/>
  <c r="BI179" i="4"/>
  <c r="BH179" i="4"/>
  <c r="BG179" i="4"/>
  <c r="BF179" i="4"/>
  <c r="BE179" i="4"/>
  <c r="AA179" i="4"/>
  <c r="Y179" i="4"/>
  <c r="W179" i="4"/>
  <c r="BK179" i="4"/>
  <c r="N179" i="4"/>
  <c r="BI174" i="4"/>
  <c r="BH174" i="4"/>
  <c r="BG174" i="4"/>
  <c r="BF174" i="4"/>
  <c r="BE174" i="4"/>
  <c r="AA174" i="4"/>
  <c r="Y174" i="4"/>
  <c r="W174" i="4"/>
  <c r="BK174" i="4"/>
  <c r="N174" i="4"/>
  <c r="BI173" i="4"/>
  <c r="BH173" i="4"/>
  <c r="BG173" i="4"/>
  <c r="BF173" i="4"/>
  <c r="BE173" i="4"/>
  <c r="AA173" i="4"/>
  <c r="Y173" i="4"/>
  <c r="W173" i="4"/>
  <c r="BK173" i="4"/>
  <c r="N173" i="4"/>
  <c r="BI171" i="4"/>
  <c r="BH171" i="4"/>
  <c r="BG171" i="4"/>
  <c r="BF171" i="4"/>
  <c r="BE171" i="4"/>
  <c r="AA171" i="4"/>
  <c r="Y171" i="4"/>
  <c r="W171" i="4"/>
  <c r="BK171" i="4"/>
  <c r="N171" i="4"/>
  <c r="BI169" i="4"/>
  <c r="BH169" i="4"/>
  <c r="BG169" i="4"/>
  <c r="BF169" i="4"/>
  <c r="BE169" i="4"/>
  <c r="AA169" i="4"/>
  <c r="Y169" i="4"/>
  <c r="W169" i="4"/>
  <c r="BK169" i="4"/>
  <c r="N169" i="4"/>
  <c r="BI161" i="4"/>
  <c r="BH161" i="4"/>
  <c r="BG161" i="4"/>
  <c r="BF161" i="4"/>
  <c r="AA161" i="4"/>
  <c r="Y161" i="4"/>
  <c r="W161" i="4"/>
  <c r="BK161" i="4"/>
  <c r="N161" i="4"/>
  <c r="BE161" i="4" s="1"/>
  <c r="BI153" i="4"/>
  <c r="BH153" i="4"/>
  <c r="BG153" i="4"/>
  <c r="BF153" i="4"/>
  <c r="BE153" i="4"/>
  <c r="AA153" i="4"/>
  <c r="Y153" i="4"/>
  <c r="W153" i="4"/>
  <c r="BK153" i="4"/>
  <c r="N153" i="4"/>
  <c r="BI152" i="4"/>
  <c r="BH152" i="4"/>
  <c r="BG152" i="4"/>
  <c r="BF152" i="4"/>
  <c r="AA152" i="4"/>
  <c r="Y152" i="4"/>
  <c r="W152" i="4"/>
  <c r="BK152" i="4"/>
  <c r="N152" i="4"/>
  <c r="BE152" i="4" s="1"/>
  <c r="BI151" i="4"/>
  <c r="BH151" i="4"/>
  <c r="BG151" i="4"/>
  <c r="BF151" i="4"/>
  <c r="AA151" i="4"/>
  <c r="Y151" i="4"/>
  <c r="W151" i="4"/>
  <c r="BK151" i="4"/>
  <c r="N151" i="4"/>
  <c r="BE151" i="4" s="1"/>
  <c r="BI150" i="4"/>
  <c r="BH150" i="4"/>
  <c r="BG150" i="4"/>
  <c r="BF150" i="4"/>
  <c r="AA150" i="4"/>
  <c r="Y150" i="4"/>
  <c r="W150" i="4"/>
  <c r="BK150" i="4"/>
  <c r="N150" i="4"/>
  <c r="BE150" i="4" s="1"/>
  <c r="BI149" i="4"/>
  <c r="BH149" i="4"/>
  <c r="BG149" i="4"/>
  <c r="BF149" i="4"/>
  <c r="AA149" i="4"/>
  <c r="Y149" i="4"/>
  <c r="W149" i="4"/>
  <c r="BK149" i="4"/>
  <c r="N149" i="4"/>
  <c r="BE149" i="4" s="1"/>
  <c r="BI148" i="4"/>
  <c r="BH148" i="4"/>
  <c r="BG148" i="4"/>
  <c r="BF148" i="4"/>
  <c r="AA148" i="4"/>
  <c r="Y148" i="4"/>
  <c r="W148" i="4"/>
  <c r="BK148" i="4"/>
  <c r="N148" i="4"/>
  <c r="BE148" i="4" s="1"/>
  <c r="BI147" i="4"/>
  <c r="BH147" i="4"/>
  <c r="BG147" i="4"/>
  <c r="BF147" i="4"/>
  <c r="AA147" i="4"/>
  <c r="Y147" i="4"/>
  <c r="W147" i="4"/>
  <c r="BK147" i="4"/>
  <c r="N147" i="4"/>
  <c r="BE147" i="4" s="1"/>
  <c r="BI145" i="4"/>
  <c r="BH145" i="4"/>
  <c r="BG145" i="4"/>
  <c r="BF145" i="4"/>
  <c r="AA145" i="4"/>
  <c r="Y145" i="4"/>
  <c r="W145" i="4"/>
  <c r="BK145" i="4"/>
  <c r="N145" i="4"/>
  <c r="BE145" i="4" s="1"/>
  <c r="BI143" i="4"/>
  <c r="BH143" i="4"/>
  <c r="BG143" i="4"/>
  <c r="BF143" i="4"/>
  <c r="AA143" i="4"/>
  <c r="Y143" i="4"/>
  <c r="W143" i="4"/>
  <c r="BK143" i="4"/>
  <c r="N143" i="4"/>
  <c r="BE143" i="4" s="1"/>
  <c r="BI142" i="4"/>
  <c r="BH142" i="4"/>
  <c r="BG142" i="4"/>
  <c r="BF142" i="4"/>
  <c r="BE142" i="4"/>
  <c r="AA142" i="4"/>
  <c r="Y142" i="4"/>
  <c r="Y141" i="4" s="1"/>
  <c r="W142" i="4"/>
  <c r="W141" i="4" s="1"/>
  <c r="BK142" i="4"/>
  <c r="N142" i="4"/>
  <c r="BI139" i="4"/>
  <c r="BH139" i="4"/>
  <c r="BG139" i="4"/>
  <c r="BF139" i="4"/>
  <c r="AA139" i="4"/>
  <c r="AA138" i="4" s="1"/>
  <c r="Y139" i="4"/>
  <c r="Y138" i="4" s="1"/>
  <c r="W139" i="4"/>
  <c r="W138" i="4" s="1"/>
  <c r="BK139" i="4"/>
  <c r="BK138" i="4" s="1"/>
  <c r="N139" i="4"/>
  <c r="BE139" i="4" s="1"/>
  <c r="M133" i="4"/>
  <c r="F133" i="4"/>
  <c r="M132" i="4"/>
  <c r="F132" i="4"/>
  <c r="F130" i="4"/>
  <c r="F128" i="4"/>
  <c r="F127" i="4"/>
  <c r="M28" i="4"/>
  <c r="AS90" i="1" s="1"/>
  <c r="M84" i="4"/>
  <c r="F84" i="4"/>
  <c r="M83" i="4"/>
  <c r="F83" i="4"/>
  <c r="M81" i="4"/>
  <c r="F81" i="4"/>
  <c r="F79" i="4"/>
  <c r="O9" i="4"/>
  <c r="M130" i="4" s="1"/>
  <c r="F6" i="4"/>
  <c r="F78" i="4" s="1"/>
  <c r="AA269" i="3"/>
  <c r="AA268" i="3"/>
  <c r="AA265" i="3"/>
  <c r="AY89" i="1"/>
  <c r="AX89" i="1"/>
  <c r="BI270" i="3"/>
  <c r="BH270" i="3"/>
  <c r="BG270" i="3"/>
  <c r="BF270" i="3"/>
  <c r="BE270" i="3"/>
  <c r="AA270" i="3"/>
  <c r="Y270" i="3"/>
  <c r="Y269" i="3" s="1"/>
  <c r="Y268" i="3" s="1"/>
  <c r="W270" i="3"/>
  <c r="W269" i="3" s="1"/>
  <c r="W268" i="3" s="1"/>
  <c r="BK270" i="3"/>
  <c r="BK269" i="3" s="1"/>
  <c r="N270" i="3"/>
  <c r="BI266" i="3"/>
  <c r="BH266" i="3"/>
  <c r="BG266" i="3"/>
  <c r="BF266" i="3"/>
  <c r="BE266" i="3"/>
  <c r="AA266" i="3"/>
  <c r="Y266" i="3"/>
  <c r="Y265" i="3" s="1"/>
  <c r="W266" i="3"/>
  <c r="W265" i="3" s="1"/>
  <c r="BK266" i="3"/>
  <c r="BK265" i="3" s="1"/>
  <c r="N265" i="3" s="1"/>
  <c r="N105" i="3" s="1"/>
  <c r="N266" i="3"/>
  <c r="BI264" i="3"/>
  <c r="BH264" i="3"/>
  <c r="BG264" i="3"/>
  <c r="BF264" i="3"/>
  <c r="AA264" i="3"/>
  <c r="Y264" i="3"/>
  <c r="W264" i="3"/>
  <c r="BK264" i="3"/>
  <c r="N264" i="3"/>
  <c r="BE264" i="3" s="1"/>
  <c r="BI263" i="3"/>
  <c r="BH263" i="3"/>
  <c r="BG263" i="3"/>
  <c r="BF263" i="3"/>
  <c r="AA263" i="3"/>
  <c r="Y263" i="3"/>
  <c r="Y260" i="3" s="1"/>
  <c r="W263" i="3"/>
  <c r="BK263" i="3"/>
  <c r="N263" i="3"/>
  <c r="BE263" i="3" s="1"/>
  <c r="BI261" i="3"/>
  <c r="BH261" i="3"/>
  <c r="BG261" i="3"/>
  <c r="BF261" i="3"/>
  <c r="AA261" i="3"/>
  <c r="Y261" i="3"/>
  <c r="W261" i="3"/>
  <c r="W260" i="3" s="1"/>
  <c r="BK261" i="3"/>
  <c r="BK260" i="3" s="1"/>
  <c r="N260" i="3" s="1"/>
  <c r="N104" i="3" s="1"/>
  <c r="N261" i="3"/>
  <c r="BE261" i="3" s="1"/>
  <c r="BI259" i="3"/>
  <c r="BH259" i="3"/>
  <c r="BG259" i="3"/>
  <c r="BF259" i="3"/>
  <c r="BE259" i="3"/>
  <c r="AA259" i="3"/>
  <c r="Y259" i="3"/>
  <c r="W259" i="3"/>
  <c r="BK259" i="3"/>
  <c r="N259" i="3"/>
  <c r="BI258" i="3"/>
  <c r="BH258" i="3"/>
  <c r="BG258" i="3"/>
  <c r="BF258" i="3"/>
  <c r="AA258" i="3"/>
  <c r="Y258" i="3"/>
  <c r="W258" i="3"/>
  <c r="BK258" i="3"/>
  <c r="N258" i="3"/>
  <c r="BE258" i="3" s="1"/>
  <c r="BI257" i="3"/>
  <c r="BH257" i="3"/>
  <c r="BG257" i="3"/>
  <c r="BF257" i="3"/>
  <c r="BE257" i="3"/>
  <c r="AA257" i="3"/>
  <c r="Y257" i="3"/>
  <c r="W257" i="3"/>
  <c r="BK257" i="3"/>
  <c r="N257" i="3"/>
  <c r="BI256" i="3"/>
  <c r="BH256" i="3"/>
  <c r="BG256" i="3"/>
  <c r="BF256" i="3"/>
  <c r="BE256" i="3"/>
  <c r="AA256" i="3"/>
  <c r="Y256" i="3"/>
  <c r="W256" i="3"/>
  <c r="BK256" i="3"/>
  <c r="N256" i="3"/>
  <c r="BI255" i="3"/>
  <c r="BH255" i="3"/>
  <c r="BG255" i="3"/>
  <c r="BF255" i="3"/>
  <c r="BE255" i="3"/>
  <c r="AA255" i="3"/>
  <c r="Y255" i="3"/>
  <c r="W255" i="3"/>
  <c r="BK255" i="3"/>
  <c r="N255" i="3"/>
  <c r="BI254" i="3"/>
  <c r="BH254" i="3"/>
  <c r="BG254" i="3"/>
  <c r="BF254" i="3"/>
  <c r="BE254" i="3"/>
  <c r="AA254" i="3"/>
  <c r="Y254" i="3"/>
  <c r="W254" i="3"/>
  <c r="BK254" i="3"/>
  <c r="N254" i="3"/>
  <c r="BI253" i="3"/>
  <c r="BH253" i="3"/>
  <c r="BG253" i="3"/>
  <c r="BF253" i="3"/>
  <c r="BE253" i="3"/>
  <c r="AA253" i="3"/>
  <c r="Y253" i="3"/>
  <c r="W253" i="3"/>
  <c r="BK253" i="3"/>
  <c r="N253" i="3"/>
  <c r="BI252" i="3"/>
  <c r="BH252" i="3"/>
  <c r="BG252" i="3"/>
  <c r="BF252" i="3"/>
  <c r="BE252" i="3"/>
  <c r="AA252" i="3"/>
  <c r="AA251" i="3" s="1"/>
  <c r="Y252" i="3"/>
  <c r="Y251" i="3" s="1"/>
  <c r="W252" i="3"/>
  <c r="W251" i="3" s="1"/>
  <c r="BK252" i="3"/>
  <c r="BK251" i="3" s="1"/>
  <c r="N251" i="3" s="1"/>
  <c r="N103" i="3" s="1"/>
  <c r="N252" i="3"/>
  <c r="BI250" i="3"/>
  <c r="BH250" i="3"/>
  <c r="BG250" i="3"/>
  <c r="BF250" i="3"/>
  <c r="AA250" i="3"/>
  <c r="Y250" i="3"/>
  <c r="W250" i="3"/>
  <c r="BK250" i="3"/>
  <c r="N250" i="3"/>
  <c r="BE250" i="3" s="1"/>
  <c r="BI249" i="3"/>
  <c r="BH249" i="3"/>
  <c r="BG249" i="3"/>
  <c r="BF249" i="3"/>
  <c r="AA249" i="3"/>
  <c r="Y249" i="3"/>
  <c r="W249" i="3"/>
  <c r="BK249" i="3"/>
  <c r="N249" i="3"/>
  <c r="BE249" i="3" s="1"/>
  <c r="BI248" i="3"/>
  <c r="BH248" i="3"/>
  <c r="BG248" i="3"/>
  <c r="BF248" i="3"/>
  <c r="AA248" i="3"/>
  <c r="Y248" i="3"/>
  <c r="W248" i="3"/>
  <c r="BK248" i="3"/>
  <c r="N248" i="3"/>
  <c r="BE248" i="3" s="1"/>
  <c r="BI247" i="3"/>
  <c r="BH247" i="3"/>
  <c r="BG247" i="3"/>
  <c r="BF247" i="3"/>
  <c r="AA247" i="3"/>
  <c r="Y247" i="3"/>
  <c r="W247" i="3"/>
  <c r="BK247" i="3"/>
  <c r="N247" i="3"/>
  <c r="BE247" i="3" s="1"/>
  <c r="BI246" i="3"/>
  <c r="BH246" i="3"/>
  <c r="BG246" i="3"/>
  <c r="BF246" i="3"/>
  <c r="AA246" i="3"/>
  <c r="Y246" i="3"/>
  <c r="W246" i="3"/>
  <c r="BK246" i="3"/>
  <c r="N246" i="3"/>
  <c r="BE246" i="3" s="1"/>
  <c r="BI245" i="3"/>
  <c r="BH245" i="3"/>
  <c r="BG245" i="3"/>
  <c r="BF245" i="3"/>
  <c r="AA245" i="3"/>
  <c r="Y245" i="3"/>
  <c r="W245" i="3"/>
  <c r="BK245" i="3"/>
  <c r="N245" i="3"/>
  <c r="BE245" i="3" s="1"/>
  <c r="BI244" i="3"/>
  <c r="BH244" i="3"/>
  <c r="BG244" i="3"/>
  <c r="BF244" i="3"/>
  <c r="BE244" i="3"/>
  <c r="AA244" i="3"/>
  <c r="Y244" i="3"/>
  <c r="W244" i="3"/>
  <c r="BK244" i="3"/>
  <c r="N244" i="3"/>
  <c r="BI243" i="3"/>
  <c r="BH243" i="3"/>
  <c r="BG243" i="3"/>
  <c r="BF243" i="3"/>
  <c r="AA243" i="3"/>
  <c r="Y243" i="3"/>
  <c r="W243" i="3"/>
  <c r="BK243" i="3"/>
  <c r="N243" i="3"/>
  <c r="BE243" i="3" s="1"/>
  <c r="BI241" i="3"/>
  <c r="BH241" i="3"/>
  <c r="BG241" i="3"/>
  <c r="BF241" i="3"/>
  <c r="AA241" i="3"/>
  <c r="Y241" i="3"/>
  <c r="W241" i="3"/>
  <c r="BK241" i="3"/>
  <c r="N241" i="3"/>
  <c r="BE241" i="3" s="1"/>
  <c r="BI239" i="3"/>
  <c r="BH239" i="3"/>
  <c r="BG239" i="3"/>
  <c r="BF239" i="3"/>
  <c r="AA239" i="3"/>
  <c r="Y239" i="3"/>
  <c r="W239" i="3"/>
  <c r="BK239" i="3"/>
  <c r="N239" i="3"/>
  <c r="BE239" i="3" s="1"/>
  <c r="BI237" i="3"/>
  <c r="BH237" i="3"/>
  <c r="BG237" i="3"/>
  <c r="BF237" i="3"/>
  <c r="AA237" i="3"/>
  <c r="Y237" i="3"/>
  <c r="W237" i="3"/>
  <c r="BK237" i="3"/>
  <c r="N237" i="3"/>
  <c r="BE237" i="3" s="1"/>
  <c r="BI235" i="3"/>
  <c r="BH235" i="3"/>
  <c r="BG235" i="3"/>
  <c r="BF235" i="3"/>
  <c r="AA235" i="3"/>
  <c r="AA234" i="3" s="1"/>
  <c r="Y235" i="3"/>
  <c r="Y234" i="3" s="1"/>
  <c r="W235" i="3"/>
  <c r="BK235" i="3"/>
  <c r="N235" i="3"/>
  <c r="BE235" i="3" s="1"/>
  <c r="BI233" i="3"/>
  <c r="BH233" i="3"/>
  <c r="BG233" i="3"/>
  <c r="BF233" i="3"/>
  <c r="AA233" i="3"/>
  <c r="Y233" i="3"/>
  <c r="W233" i="3"/>
  <c r="BK233" i="3"/>
  <c r="N233" i="3"/>
  <c r="BE233" i="3" s="1"/>
  <c r="BI232" i="3"/>
  <c r="BH232" i="3"/>
  <c r="BG232" i="3"/>
  <c r="BF232" i="3"/>
  <c r="BE232" i="3"/>
  <c r="AA232" i="3"/>
  <c r="Y232" i="3"/>
  <c r="W232" i="3"/>
  <c r="BK232" i="3"/>
  <c r="N232" i="3"/>
  <c r="BI231" i="3"/>
  <c r="BH231" i="3"/>
  <c r="BG231" i="3"/>
  <c r="BF231" i="3"/>
  <c r="AA231" i="3"/>
  <c r="Y231" i="3"/>
  <c r="W231" i="3"/>
  <c r="BK231" i="3"/>
  <c r="N231" i="3"/>
  <c r="BE231" i="3" s="1"/>
  <c r="BI230" i="3"/>
  <c r="BH230" i="3"/>
  <c r="BG230" i="3"/>
  <c r="BF230" i="3"/>
  <c r="AA230" i="3"/>
  <c r="Y230" i="3"/>
  <c r="W230" i="3"/>
  <c r="BK230" i="3"/>
  <c r="N230" i="3"/>
  <c r="BE230" i="3" s="1"/>
  <c r="BI229" i="3"/>
  <c r="BH229" i="3"/>
  <c r="BG229" i="3"/>
  <c r="BF229" i="3"/>
  <c r="AA229" i="3"/>
  <c r="Y229" i="3"/>
  <c r="W229" i="3"/>
  <c r="BK229" i="3"/>
  <c r="N229" i="3"/>
  <c r="BE229" i="3" s="1"/>
  <c r="BI228" i="3"/>
  <c r="BH228" i="3"/>
  <c r="BG228" i="3"/>
  <c r="BF228" i="3"/>
  <c r="BE228" i="3"/>
  <c r="AA228" i="3"/>
  <c r="Y228" i="3"/>
  <c r="W228" i="3"/>
  <c r="BK228" i="3"/>
  <c r="N228" i="3"/>
  <c r="BI226" i="3"/>
  <c r="BH226" i="3"/>
  <c r="BG226" i="3"/>
  <c r="BF226" i="3"/>
  <c r="BE226" i="3"/>
  <c r="AA226" i="3"/>
  <c r="AA225" i="3" s="1"/>
  <c r="Y226" i="3"/>
  <c r="Y225" i="3" s="1"/>
  <c r="W226" i="3"/>
  <c r="W225" i="3" s="1"/>
  <c r="BK226" i="3"/>
  <c r="N226" i="3"/>
  <c r="BI224" i="3"/>
  <c r="BH224" i="3"/>
  <c r="BG224" i="3"/>
  <c r="BF224" i="3"/>
  <c r="AA224" i="3"/>
  <c r="AA223" i="3" s="1"/>
  <c r="Y224" i="3"/>
  <c r="Y223" i="3" s="1"/>
  <c r="W224" i="3"/>
  <c r="W223" i="3" s="1"/>
  <c r="BK224" i="3"/>
  <c r="BK223" i="3" s="1"/>
  <c r="N223" i="3" s="1"/>
  <c r="N100" i="3" s="1"/>
  <c r="N224" i="3"/>
  <c r="BE224" i="3" s="1"/>
  <c r="BI222" i="3"/>
  <c r="BH222" i="3"/>
  <c r="BG222" i="3"/>
  <c r="BF222" i="3"/>
  <c r="AA222" i="3"/>
  <c r="Y222" i="3"/>
  <c r="W222" i="3"/>
  <c r="BK222" i="3"/>
  <c r="N222" i="3"/>
  <c r="BE222" i="3" s="1"/>
  <c r="BI221" i="3"/>
  <c r="BH221" i="3"/>
  <c r="BG221" i="3"/>
  <c r="BF221" i="3"/>
  <c r="AA221" i="3"/>
  <c r="AA220" i="3" s="1"/>
  <c r="Y221" i="3"/>
  <c r="Y220" i="3" s="1"/>
  <c r="W221" i="3"/>
  <c r="W220" i="3" s="1"/>
  <c r="BK221" i="3"/>
  <c r="BK220" i="3" s="1"/>
  <c r="N220" i="3" s="1"/>
  <c r="N99" i="3" s="1"/>
  <c r="N221" i="3"/>
  <c r="BE221" i="3" s="1"/>
  <c r="BI218" i="3"/>
  <c r="BH218" i="3"/>
  <c r="BG218" i="3"/>
  <c r="BF218" i="3"/>
  <c r="AA218" i="3"/>
  <c r="Y218" i="3"/>
  <c r="W218" i="3"/>
  <c r="BK218" i="3"/>
  <c r="N218" i="3"/>
  <c r="BE218" i="3" s="1"/>
  <c r="BI217" i="3"/>
  <c r="BH217" i="3"/>
  <c r="BG217" i="3"/>
  <c r="BF217" i="3"/>
  <c r="AA217" i="3"/>
  <c r="AA216" i="3" s="1"/>
  <c r="Y217" i="3"/>
  <c r="Y216" i="3" s="1"/>
  <c r="W217" i="3"/>
  <c r="BK217" i="3"/>
  <c r="N217" i="3"/>
  <c r="BE217" i="3" s="1"/>
  <c r="BI215" i="3"/>
  <c r="BH215" i="3"/>
  <c r="BG215" i="3"/>
  <c r="BF215" i="3"/>
  <c r="AA215" i="3"/>
  <c r="Y215" i="3"/>
  <c r="W215" i="3"/>
  <c r="BK215" i="3"/>
  <c r="N215" i="3"/>
  <c r="BE215" i="3" s="1"/>
  <c r="BI214" i="3"/>
  <c r="BH214" i="3"/>
  <c r="BG214" i="3"/>
  <c r="BF214" i="3"/>
  <c r="AA214" i="3"/>
  <c r="Y214" i="3"/>
  <c r="W214" i="3"/>
  <c r="BK214" i="3"/>
  <c r="N214" i="3"/>
  <c r="BE214" i="3" s="1"/>
  <c r="BI213" i="3"/>
  <c r="BH213" i="3"/>
  <c r="BG213" i="3"/>
  <c r="BF213" i="3"/>
  <c r="AA213" i="3"/>
  <c r="Y213" i="3"/>
  <c r="W213" i="3"/>
  <c r="BK213" i="3"/>
  <c r="N213" i="3"/>
  <c r="BE213" i="3" s="1"/>
  <c r="BI211" i="3"/>
  <c r="BH211" i="3"/>
  <c r="BG211" i="3"/>
  <c r="BF211" i="3"/>
  <c r="AA211" i="3"/>
  <c r="AA210" i="3" s="1"/>
  <c r="Y211" i="3"/>
  <c r="W211" i="3"/>
  <c r="W210" i="3" s="1"/>
  <c r="BK211" i="3"/>
  <c r="BK210" i="3" s="1"/>
  <c r="N210" i="3" s="1"/>
  <c r="N97" i="3" s="1"/>
  <c r="N211" i="3"/>
  <c r="BE211" i="3" s="1"/>
  <c r="BI209" i="3"/>
  <c r="BH209" i="3"/>
  <c r="BG209" i="3"/>
  <c r="BF209" i="3"/>
  <c r="AA209" i="3"/>
  <c r="Y209" i="3"/>
  <c r="W209" i="3"/>
  <c r="BK209" i="3"/>
  <c r="N209" i="3"/>
  <c r="BE209" i="3" s="1"/>
  <c r="BI207" i="3"/>
  <c r="BH207" i="3"/>
  <c r="BG207" i="3"/>
  <c r="BF207" i="3"/>
  <c r="AA207" i="3"/>
  <c r="Y207" i="3"/>
  <c r="W207" i="3"/>
  <c r="BK207" i="3"/>
  <c r="N207" i="3"/>
  <c r="BE207" i="3" s="1"/>
  <c r="BI206" i="3"/>
  <c r="BH206" i="3"/>
  <c r="BG206" i="3"/>
  <c r="BF206" i="3"/>
  <c r="AA206" i="3"/>
  <c r="Y206" i="3"/>
  <c r="W206" i="3"/>
  <c r="BK206" i="3"/>
  <c r="N206" i="3"/>
  <c r="BE206" i="3" s="1"/>
  <c r="BI204" i="3"/>
  <c r="BH204" i="3"/>
  <c r="BG204" i="3"/>
  <c r="BF204" i="3"/>
  <c r="AA204" i="3"/>
  <c r="Y204" i="3"/>
  <c r="W204" i="3"/>
  <c r="BK204" i="3"/>
  <c r="N204" i="3"/>
  <c r="BE204" i="3" s="1"/>
  <c r="BI202" i="3"/>
  <c r="BH202" i="3"/>
  <c r="BG202" i="3"/>
  <c r="BF202" i="3"/>
  <c r="AA202" i="3"/>
  <c r="Y202" i="3"/>
  <c r="W202" i="3"/>
  <c r="BK202" i="3"/>
  <c r="N202" i="3"/>
  <c r="BE202" i="3" s="1"/>
  <c r="BI200" i="3"/>
  <c r="BH200" i="3"/>
  <c r="BG200" i="3"/>
  <c r="BF200" i="3"/>
  <c r="BE200" i="3"/>
  <c r="AA200" i="3"/>
  <c r="Y200" i="3"/>
  <c r="W200" i="3"/>
  <c r="BK200" i="3"/>
  <c r="N200" i="3"/>
  <c r="BI198" i="3"/>
  <c r="BH198" i="3"/>
  <c r="BG198" i="3"/>
  <c r="BF198" i="3"/>
  <c r="AA198" i="3"/>
  <c r="AA197" i="3" s="1"/>
  <c r="Y198" i="3"/>
  <c r="Y197" i="3" s="1"/>
  <c r="W198" i="3"/>
  <c r="W197" i="3" s="1"/>
  <c r="BK198" i="3"/>
  <c r="N198" i="3"/>
  <c r="BE198" i="3" s="1"/>
  <c r="BI195" i="3"/>
  <c r="BH195" i="3"/>
  <c r="BG195" i="3"/>
  <c r="BF195" i="3"/>
  <c r="AA195" i="3"/>
  <c r="AA194" i="3" s="1"/>
  <c r="Y195" i="3"/>
  <c r="Y194" i="3" s="1"/>
  <c r="W195" i="3"/>
  <c r="W194" i="3" s="1"/>
  <c r="BK195" i="3"/>
  <c r="BK194" i="3" s="1"/>
  <c r="N194" i="3" s="1"/>
  <c r="N94" i="3" s="1"/>
  <c r="N195" i="3"/>
  <c r="BE195" i="3" s="1"/>
  <c r="BI193" i="3"/>
  <c r="BH193" i="3"/>
  <c r="BG193" i="3"/>
  <c r="BF193" i="3"/>
  <c r="BE193" i="3"/>
  <c r="AA193" i="3"/>
  <c r="Y193" i="3"/>
  <c r="W193" i="3"/>
  <c r="BK193" i="3"/>
  <c r="N193" i="3"/>
  <c r="BI191" i="3"/>
  <c r="BH191" i="3"/>
  <c r="BG191" i="3"/>
  <c r="BF191" i="3"/>
  <c r="AA191" i="3"/>
  <c r="Y191" i="3"/>
  <c r="W191" i="3"/>
  <c r="BK191" i="3"/>
  <c r="N191" i="3"/>
  <c r="BE191" i="3" s="1"/>
  <c r="BI190" i="3"/>
  <c r="BH190" i="3"/>
  <c r="BG190" i="3"/>
  <c r="BF190" i="3"/>
  <c r="BE190" i="3"/>
  <c r="AA190" i="3"/>
  <c r="Y190" i="3"/>
  <c r="W190" i="3"/>
  <c r="BK190" i="3"/>
  <c r="N190" i="3"/>
  <c r="BI189" i="3"/>
  <c r="BH189" i="3"/>
  <c r="BG189" i="3"/>
  <c r="BF189" i="3"/>
  <c r="BE189" i="3"/>
  <c r="AA189" i="3"/>
  <c r="AA188" i="3" s="1"/>
  <c r="Y189" i="3"/>
  <c r="W189" i="3"/>
  <c r="W188" i="3" s="1"/>
  <c r="BK189" i="3"/>
  <c r="N189" i="3"/>
  <c r="BI186" i="3"/>
  <c r="BH186" i="3"/>
  <c r="BG186" i="3"/>
  <c r="BF186" i="3"/>
  <c r="AA186" i="3"/>
  <c r="Y186" i="3"/>
  <c r="W186" i="3"/>
  <c r="BK186" i="3"/>
  <c r="N186" i="3"/>
  <c r="BE186" i="3" s="1"/>
  <c r="BI184" i="3"/>
  <c r="BH184" i="3"/>
  <c r="BG184" i="3"/>
  <c r="BF184" i="3"/>
  <c r="AA184" i="3"/>
  <c r="Y184" i="3"/>
  <c r="W184" i="3"/>
  <c r="BK184" i="3"/>
  <c r="N184" i="3"/>
  <c r="BE184" i="3" s="1"/>
  <c r="BI182" i="3"/>
  <c r="BH182" i="3"/>
  <c r="BG182" i="3"/>
  <c r="BF182" i="3"/>
  <c r="AA182" i="3"/>
  <c r="Y182" i="3"/>
  <c r="W182" i="3"/>
  <c r="BK182" i="3"/>
  <c r="N182" i="3"/>
  <c r="BE182" i="3" s="1"/>
  <c r="BI180" i="3"/>
  <c r="BH180" i="3"/>
  <c r="BG180" i="3"/>
  <c r="BF180" i="3"/>
  <c r="AA180" i="3"/>
  <c r="Y180" i="3"/>
  <c r="W180" i="3"/>
  <c r="BK180" i="3"/>
  <c r="N180" i="3"/>
  <c r="BE180" i="3" s="1"/>
  <c r="BI178" i="3"/>
  <c r="BH178" i="3"/>
  <c r="BG178" i="3"/>
  <c r="BF178" i="3"/>
  <c r="AA178" i="3"/>
  <c r="Y178" i="3"/>
  <c r="W178" i="3"/>
  <c r="BK178" i="3"/>
  <c r="N178" i="3"/>
  <c r="BE178" i="3" s="1"/>
  <c r="BI176" i="3"/>
  <c r="BH176" i="3"/>
  <c r="BG176" i="3"/>
  <c r="BF176" i="3"/>
  <c r="AA176" i="3"/>
  <c r="Y176" i="3"/>
  <c r="W176" i="3"/>
  <c r="BK176" i="3"/>
  <c r="N176" i="3"/>
  <c r="BE176" i="3" s="1"/>
  <c r="BI175" i="3"/>
  <c r="BH175" i="3"/>
  <c r="BG175" i="3"/>
  <c r="BF175" i="3"/>
  <c r="AA175" i="3"/>
  <c r="Y175" i="3"/>
  <c r="W175" i="3"/>
  <c r="BK175" i="3"/>
  <c r="N175" i="3"/>
  <c r="BE175" i="3" s="1"/>
  <c r="BI173" i="3"/>
  <c r="BH173" i="3"/>
  <c r="BG173" i="3"/>
  <c r="BF173" i="3"/>
  <c r="BE173" i="3"/>
  <c r="AA173" i="3"/>
  <c r="Y173" i="3"/>
  <c r="W173" i="3"/>
  <c r="BK173" i="3"/>
  <c r="N173" i="3"/>
  <c r="BI171" i="3"/>
  <c r="BH171" i="3"/>
  <c r="BG171" i="3"/>
  <c r="BF171" i="3"/>
  <c r="AA171" i="3"/>
  <c r="AA170" i="3" s="1"/>
  <c r="Y171" i="3"/>
  <c r="Y170" i="3" s="1"/>
  <c r="W171" i="3"/>
  <c r="W170" i="3" s="1"/>
  <c r="BK171" i="3"/>
  <c r="N171" i="3"/>
  <c r="BE171" i="3" s="1"/>
  <c r="BI169" i="3"/>
  <c r="BH169" i="3"/>
  <c r="BG169" i="3"/>
  <c r="BF169" i="3"/>
  <c r="AA169" i="3"/>
  <c r="Y169" i="3"/>
  <c r="W169" i="3"/>
  <c r="BK169" i="3"/>
  <c r="N169" i="3"/>
  <c r="BE169" i="3" s="1"/>
  <c r="BI168" i="3"/>
  <c r="BH168" i="3"/>
  <c r="BG168" i="3"/>
  <c r="BF168" i="3"/>
  <c r="AA168" i="3"/>
  <c r="Y168" i="3"/>
  <c r="W168" i="3"/>
  <c r="BK168" i="3"/>
  <c r="N168" i="3"/>
  <c r="BE168" i="3" s="1"/>
  <c r="BI166" i="3"/>
  <c r="BH166" i="3"/>
  <c r="BG166" i="3"/>
  <c r="BF166" i="3"/>
  <c r="AA166" i="3"/>
  <c r="Y166" i="3"/>
  <c r="W166" i="3"/>
  <c r="BK166" i="3"/>
  <c r="N166" i="3"/>
  <c r="BE166" i="3" s="1"/>
  <c r="BI164" i="3"/>
  <c r="BH164" i="3"/>
  <c r="BG164" i="3"/>
  <c r="BF164" i="3"/>
  <c r="AA164" i="3"/>
  <c r="Y164" i="3"/>
  <c r="W164" i="3"/>
  <c r="BK164" i="3"/>
  <c r="N164" i="3"/>
  <c r="BE164" i="3" s="1"/>
  <c r="BI160" i="3"/>
  <c r="BH160" i="3"/>
  <c r="BG160" i="3"/>
  <c r="BF160" i="3"/>
  <c r="BE160" i="3"/>
  <c r="AA160" i="3"/>
  <c r="Y160" i="3"/>
  <c r="W160" i="3"/>
  <c r="BK160" i="3"/>
  <c r="N160" i="3"/>
  <c r="BI158" i="3"/>
  <c r="BH158" i="3"/>
  <c r="BG158" i="3"/>
  <c r="BF158" i="3"/>
  <c r="BE158" i="3"/>
  <c r="AA158" i="3"/>
  <c r="Y158" i="3"/>
  <c r="W158" i="3"/>
  <c r="BK158" i="3"/>
  <c r="N158" i="3"/>
  <c r="BI154" i="3"/>
  <c r="BH154" i="3"/>
  <c r="BG154" i="3"/>
  <c r="BF154" i="3"/>
  <c r="BE154" i="3"/>
  <c r="AA154" i="3"/>
  <c r="Y154" i="3"/>
  <c r="W154" i="3"/>
  <c r="BK154" i="3"/>
  <c r="N154" i="3"/>
  <c r="BI153" i="3"/>
  <c r="BH153" i="3"/>
  <c r="BG153" i="3"/>
  <c r="BF153" i="3"/>
  <c r="AA153" i="3"/>
  <c r="Y153" i="3"/>
  <c r="W153" i="3"/>
  <c r="BK153" i="3"/>
  <c r="N153" i="3"/>
  <c r="BE153" i="3" s="1"/>
  <c r="BI147" i="3"/>
  <c r="BH147" i="3"/>
  <c r="BG147" i="3"/>
  <c r="BF147" i="3"/>
  <c r="BE147" i="3"/>
  <c r="AA147" i="3"/>
  <c r="Y147" i="3"/>
  <c r="W147" i="3"/>
  <c r="BK147" i="3"/>
  <c r="N147" i="3"/>
  <c r="BI146" i="3"/>
  <c r="BH146" i="3"/>
  <c r="BG146" i="3"/>
  <c r="BF146" i="3"/>
  <c r="BE146" i="3"/>
  <c r="AA146" i="3"/>
  <c r="Y146" i="3"/>
  <c r="W146" i="3"/>
  <c r="BK146" i="3"/>
  <c r="N146" i="3"/>
  <c r="BI145" i="3"/>
  <c r="BH145" i="3"/>
  <c r="BG145" i="3"/>
  <c r="BF145" i="3"/>
  <c r="BE145" i="3"/>
  <c r="AA145" i="3"/>
  <c r="Y145" i="3"/>
  <c r="W145" i="3"/>
  <c r="BK145" i="3"/>
  <c r="N145" i="3"/>
  <c r="BI144" i="3"/>
  <c r="BH144" i="3"/>
  <c r="BG144" i="3"/>
  <c r="BF144" i="3"/>
  <c r="BE144" i="3"/>
  <c r="AA144" i="3"/>
  <c r="Y144" i="3"/>
  <c r="W144" i="3"/>
  <c r="BK144" i="3"/>
  <c r="N144" i="3"/>
  <c r="BI143" i="3"/>
  <c r="BH143" i="3"/>
  <c r="BG143" i="3"/>
  <c r="BF143" i="3"/>
  <c r="BE143" i="3"/>
  <c r="AA143" i="3"/>
  <c r="Y143" i="3"/>
  <c r="W143" i="3"/>
  <c r="BK143" i="3"/>
  <c r="N143" i="3"/>
  <c r="BI142" i="3"/>
  <c r="BH142" i="3"/>
  <c r="BG142" i="3"/>
  <c r="BF142" i="3"/>
  <c r="BE142" i="3"/>
  <c r="AA142" i="3"/>
  <c r="Y142" i="3"/>
  <c r="W142" i="3"/>
  <c r="BK142" i="3"/>
  <c r="N142" i="3"/>
  <c r="BI141" i="3"/>
  <c r="BH141" i="3"/>
  <c r="BG141" i="3"/>
  <c r="BF141" i="3"/>
  <c r="BE141" i="3"/>
  <c r="AA141" i="3"/>
  <c r="Y141" i="3"/>
  <c r="W141" i="3"/>
  <c r="BK141" i="3"/>
  <c r="N141" i="3"/>
  <c r="BI139" i="3"/>
  <c r="BH139" i="3"/>
  <c r="BG139" i="3"/>
  <c r="BF139" i="3"/>
  <c r="BE139" i="3"/>
  <c r="AA139" i="3"/>
  <c r="Y139" i="3"/>
  <c r="W139" i="3"/>
  <c r="BK139" i="3"/>
  <c r="N139" i="3"/>
  <c r="BI137" i="3"/>
  <c r="BH137" i="3"/>
  <c r="BG137" i="3"/>
  <c r="BF137" i="3"/>
  <c r="BE137" i="3"/>
  <c r="AA137" i="3"/>
  <c r="Y137" i="3"/>
  <c r="W137" i="3"/>
  <c r="BK137" i="3"/>
  <c r="N137" i="3"/>
  <c r="BI136" i="3"/>
  <c r="BH136" i="3"/>
  <c r="BG136" i="3"/>
  <c r="BF136" i="3"/>
  <c r="BE136" i="3"/>
  <c r="AA136" i="3"/>
  <c r="AA135" i="3" s="1"/>
  <c r="Y136" i="3"/>
  <c r="Y135" i="3" s="1"/>
  <c r="W136" i="3"/>
  <c r="W135" i="3" s="1"/>
  <c r="BK136" i="3"/>
  <c r="N136" i="3"/>
  <c r="BI131" i="3"/>
  <c r="BH131" i="3"/>
  <c r="BG131" i="3"/>
  <c r="BF131" i="3"/>
  <c r="AA131" i="3"/>
  <c r="AA130" i="3" s="1"/>
  <c r="AA129" i="3" s="1"/>
  <c r="Y131" i="3"/>
  <c r="Y130" i="3" s="1"/>
  <c r="W131" i="3"/>
  <c r="W130" i="3" s="1"/>
  <c r="W129" i="3" s="1"/>
  <c r="BK131" i="3"/>
  <c r="BK130" i="3" s="1"/>
  <c r="N131" i="3"/>
  <c r="BE131" i="3" s="1"/>
  <c r="M125" i="3"/>
  <c r="F125" i="3"/>
  <c r="M124" i="3"/>
  <c r="F124" i="3"/>
  <c r="F122" i="3"/>
  <c r="F120" i="3"/>
  <c r="M28" i="3"/>
  <c r="AS89" i="1" s="1"/>
  <c r="M84" i="3"/>
  <c r="F84" i="3"/>
  <c r="M83" i="3"/>
  <c r="F83" i="3"/>
  <c r="F81" i="3"/>
  <c r="F79" i="3"/>
  <c r="O9" i="3"/>
  <c r="M122" i="3" s="1"/>
  <c r="F6" i="3"/>
  <c r="F78" i="3" s="1"/>
  <c r="AY88" i="1"/>
  <c r="AX88" i="1"/>
  <c r="BI261" i="2"/>
  <c r="BH261" i="2"/>
  <c r="BG261" i="2"/>
  <c r="BF261" i="2"/>
  <c r="AA261" i="2"/>
  <c r="Y261" i="2"/>
  <c r="W261" i="2"/>
  <c r="BK261" i="2"/>
  <c r="N261" i="2"/>
  <c r="BE261" i="2" s="1"/>
  <c r="BI260" i="2"/>
  <c r="BH260" i="2"/>
  <c r="BG260" i="2"/>
  <c r="BF260" i="2"/>
  <c r="AA260" i="2"/>
  <c r="Y260" i="2"/>
  <c r="W260" i="2"/>
  <c r="BK260" i="2"/>
  <c r="N260" i="2"/>
  <c r="BE260" i="2" s="1"/>
  <c r="BI258" i="2"/>
  <c r="BH258" i="2"/>
  <c r="BG258" i="2"/>
  <c r="BF258" i="2"/>
  <c r="AA258" i="2"/>
  <c r="AA257" i="2" s="1"/>
  <c r="Y258" i="2"/>
  <c r="Y257" i="2" s="1"/>
  <c r="W258" i="2"/>
  <c r="W257" i="2" s="1"/>
  <c r="BK258" i="2"/>
  <c r="BK257" i="2" s="1"/>
  <c r="N257" i="2" s="1"/>
  <c r="N106" i="2" s="1"/>
  <c r="N258" i="2"/>
  <c r="BE258" i="2" s="1"/>
  <c r="BI255" i="2"/>
  <c r="BH255" i="2"/>
  <c r="BG255" i="2"/>
  <c r="BF255" i="2"/>
  <c r="BE255" i="2"/>
  <c r="AA255" i="2"/>
  <c r="Y255" i="2"/>
  <c r="W255" i="2"/>
  <c r="BK255" i="2"/>
  <c r="N255" i="2"/>
  <c r="BI254" i="2"/>
  <c r="BH254" i="2"/>
  <c r="BG254" i="2"/>
  <c r="BF254" i="2"/>
  <c r="BE254" i="2"/>
  <c r="AA254" i="2"/>
  <c r="Y254" i="2"/>
  <c r="Y252" i="2" s="1"/>
  <c r="W254" i="2"/>
  <c r="BK254" i="2"/>
  <c r="N254" i="2"/>
  <c r="BI253" i="2"/>
  <c r="BH253" i="2"/>
  <c r="BG253" i="2"/>
  <c r="BF253" i="2"/>
  <c r="BE253" i="2"/>
  <c r="AA253" i="2"/>
  <c r="AA252" i="2" s="1"/>
  <c r="Y253" i="2"/>
  <c r="W253" i="2"/>
  <c r="W252" i="2" s="1"/>
  <c r="BK253" i="2"/>
  <c r="BK252" i="2" s="1"/>
  <c r="N252" i="2" s="1"/>
  <c r="N105" i="2" s="1"/>
  <c r="N253" i="2"/>
  <c r="BI251" i="2"/>
  <c r="BH251" i="2"/>
  <c r="BG251" i="2"/>
  <c r="BF251" i="2"/>
  <c r="AA251" i="2"/>
  <c r="Y251" i="2"/>
  <c r="W251" i="2"/>
  <c r="BK251" i="2"/>
  <c r="N251" i="2"/>
  <c r="BE251" i="2" s="1"/>
  <c r="BI250" i="2"/>
  <c r="BH250" i="2"/>
  <c r="BG250" i="2"/>
  <c r="BF250" i="2"/>
  <c r="BE250" i="2"/>
  <c r="AA250" i="2"/>
  <c r="Y250" i="2"/>
  <c r="W250" i="2"/>
  <c r="BK250" i="2"/>
  <c r="N250" i="2"/>
  <c r="BI249" i="2"/>
  <c r="BH249" i="2"/>
  <c r="BG249" i="2"/>
  <c r="BF249" i="2"/>
  <c r="AA249" i="2"/>
  <c r="Y249" i="2"/>
  <c r="W249" i="2"/>
  <c r="BK249" i="2"/>
  <c r="N249" i="2"/>
  <c r="BE249" i="2" s="1"/>
  <c r="BI248" i="2"/>
  <c r="BH248" i="2"/>
  <c r="BG248" i="2"/>
  <c r="BF248" i="2"/>
  <c r="BE248" i="2"/>
  <c r="AA248" i="2"/>
  <c r="Y248" i="2"/>
  <c r="W248" i="2"/>
  <c r="BK248" i="2"/>
  <c r="N248" i="2"/>
  <c r="BI246" i="2"/>
  <c r="BH246" i="2"/>
  <c r="BG246" i="2"/>
  <c r="BF246" i="2"/>
  <c r="AA246" i="2"/>
  <c r="AA245" i="2" s="1"/>
  <c r="Y246" i="2"/>
  <c r="Y245" i="2" s="1"/>
  <c r="W246" i="2"/>
  <c r="W245" i="2" s="1"/>
  <c r="BK246" i="2"/>
  <c r="BK245" i="2" s="1"/>
  <c r="N245" i="2" s="1"/>
  <c r="N104" i="2" s="1"/>
  <c r="N246" i="2"/>
  <c r="BE246" i="2" s="1"/>
  <c r="BI244" i="2"/>
  <c r="BH244" i="2"/>
  <c r="BG244" i="2"/>
  <c r="BF244" i="2"/>
  <c r="AA244" i="2"/>
  <c r="Y244" i="2"/>
  <c r="W244" i="2"/>
  <c r="BK244" i="2"/>
  <c r="N244" i="2"/>
  <c r="BE244" i="2" s="1"/>
  <c r="BI243" i="2"/>
  <c r="BH243" i="2"/>
  <c r="BG243" i="2"/>
  <c r="BF243" i="2"/>
  <c r="BE243" i="2"/>
  <c r="AA243" i="2"/>
  <c r="Y243" i="2"/>
  <c r="W243" i="2"/>
  <c r="BK243" i="2"/>
  <c r="N243" i="2"/>
  <c r="BI242" i="2"/>
  <c r="BH242" i="2"/>
  <c r="BG242" i="2"/>
  <c r="BF242" i="2"/>
  <c r="BE242" i="2"/>
  <c r="AA242" i="2"/>
  <c r="Y242" i="2"/>
  <c r="W242" i="2"/>
  <c r="BK242" i="2"/>
  <c r="N242" i="2"/>
  <c r="BI241" i="2"/>
  <c r="BH241" i="2"/>
  <c r="BG241" i="2"/>
  <c r="BF241" i="2"/>
  <c r="BE241" i="2"/>
  <c r="AA241" i="2"/>
  <c r="Y241" i="2"/>
  <c r="W241" i="2"/>
  <c r="BK241" i="2"/>
  <c r="N241" i="2"/>
  <c r="BI240" i="2"/>
  <c r="BH240" i="2"/>
  <c r="BG240" i="2"/>
  <c r="BF240" i="2"/>
  <c r="BE240" i="2"/>
  <c r="AA240" i="2"/>
  <c r="Y240" i="2"/>
  <c r="W240" i="2"/>
  <c r="BK240" i="2"/>
  <c r="N240" i="2"/>
  <c r="BI239" i="2"/>
  <c r="BH239" i="2"/>
  <c r="BG239" i="2"/>
  <c r="BF239" i="2"/>
  <c r="BE239" i="2"/>
  <c r="AA239" i="2"/>
  <c r="Y239" i="2"/>
  <c r="W239" i="2"/>
  <c r="BK239" i="2"/>
  <c r="N239" i="2"/>
  <c r="BI238" i="2"/>
  <c r="BH238" i="2"/>
  <c r="BG238" i="2"/>
  <c r="BF238" i="2"/>
  <c r="BE238" i="2"/>
  <c r="AA238" i="2"/>
  <c r="Y238" i="2"/>
  <c r="W238" i="2"/>
  <c r="BK238" i="2"/>
  <c r="N238" i="2"/>
  <c r="BI237" i="2"/>
  <c r="BH237" i="2"/>
  <c r="BG237" i="2"/>
  <c r="BF237" i="2"/>
  <c r="BE237" i="2"/>
  <c r="AA237" i="2"/>
  <c r="Y237" i="2"/>
  <c r="W237" i="2"/>
  <c r="BK237" i="2"/>
  <c r="N237" i="2"/>
  <c r="BI236" i="2"/>
  <c r="BH236" i="2"/>
  <c r="BG236" i="2"/>
  <c r="BF236" i="2"/>
  <c r="BE236" i="2"/>
  <c r="AA236" i="2"/>
  <c r="Y236" i="2"/>
  <c r="W236" i="2"/>
  <c r="BK236" i="2"/>
  <c r="N236" i="2"/>
  <c r="BI234" i="2"/>
  <c r="BH234" i="2"/>
  <c r="BG234" i="2"/>
  <c r="BF234" i="2"/>
  <c r="AA234" i="2"/>
  <c r="Y234" i="2"/>
  <c r="W234" i="2"/>
  <c r="BK234" i="2"/>
  <c r="N234" i="2"/>
  <c r="BE234" i="2" s="1"/>
  <c r="BI232" i="2"/>
  <c r="BH232" i="2"/>
  <c r="BG232" i="2"/>
  <c r="BF232" i="2"/>
  <c r="AA232" i="2"/>
  <c r="Y232" i="2"/>
  <c r="W232" i="2"/>
  <c r="BK232" i="2"/>
  <c r="N232" i="2"/>
  <c r="BE232" i="2" s="1"/>
  <c r="BI230" i="2"/>
  <c r="BH230" i="2"/>
  <c r="BG230" i="2"/>
  <c r="BF230" i="2"/>
  <c r="BE230" i="2"/>
  <c r="AA230" i="2"/>
  <c r="Y230" i="2"/>
  <c r="W230" i="2"/>
  <c r="BK230" i="2"/>
  <c r="N230" i="2"/>
  <c r="BI228" i="2"/>
  <c r="BH228" i="2"/>
  <c r="BG228" i="2"/>
  <c r="BF228" i="2"/>
  <c r="BE228" i="2"/>
  <c r="AA228" i="2"/>
  <c r="AA227" i="2" s="1"/>
  <c r="Y228" i="2"/>
  <c r="Y227" i="2" s="1"/>
  <c r="W228" i="2"/>
  <c r="W227" i="2" s="1"/>
  <c r="BK228" i="2"/>
  <c r="N228" i="2"/>
  <c r="BI226" i="2"/>
  <c r="BH226" i="2"/>
  <c r="BG226" i="2"/>
  <c r="BF226" i="2"/>
  <c r="AA226" i="2"/>
  <c r="Y226" i="2"/>
  <c r="W226" i="2"/>
  <c r="BK226" i="2"/>
  <c r="N226" i="2"/>
  <c r="BE226" i="2" s="1"/>
  <c r="BI225" i="2"/>
  <c r="BH225" i="2"/>
  <c r="BG225" i="2"/>
  <c r="BF225" i="2"/>
  <c r="AA225" i="2"/>
  <c r="Y225" i="2"/>
  <c r="W225" i="2"/>
  <c r="BK225" i="2"/>
  <c r="N225" i="2"/>
  <c r="BE225" i="2" s="1"/>
  <c r="BI224" i="2"/>
  <c r="BH224" i="2"/>
  <c r="BG224" i="2"/>
  <c r="BF224" i="2"/>
  <c r="AA224" i="2"/>
  <c r="Y224" i="2"/>
  <c r="W224" i="2"/>
  <c r="BK224" i="2"/>
  <c r="N224" i="2"/>
  <c r="BE224" i="2" s="1"/>
  <c r="BI223" i="2"/>
  <c r="BH223" i="2"/>
  <c r="BG223" i="2"/>
  <c r="BF223" i="2"/>
  <c r="AA223" i="2"/>
  <c r="AA222" i="2" s="1"/>
  <c r="Y223" i="2"/>
  <c r="Y222" i="2" s="1"/>
  <c r="W223" i="2"/>
  <c r="W222" i="2" s="1"/>
  <c r="BK223" i="2"/>
  <c r="BK222" i="2" s="1"/>
  <c r="N222" i="2" s="1"/>
  <c r="N102" i="2" s="1"/>
  <c r="N223" i="2"/>
  <c r="BE223" i="2" s="1"/>
  <c r="BI221" i="2"/>
  <c r="BH221" i="2"/>
  <c r="BG221" i="2"/>
  <c r="BF221" i="2"/>
  <c r="BE221" i="2"/>
  <c r="AA221" i="2"/>
  <c r="Y221" i="2"/>
  <c r="W221" i="2"/>
  <c r="BK221" i="2"/>
  <c r="N221" i="2"/>
  <c r="BI220" i="2"/>
  <c r="BH220" i="2"/>
  <c r="BG220" i="2"/>
  <c r="BF220" i="2"/>
  <c r="BE220" i="2"/>
  <c r="AA220" i="2"/>
  <c r="Y220" i="2"/>
  <c r="W220" i="2"/>
  <c r="BK220" i="2"/>
  <c r="N220" i="2"/>
  <c r="BI219" i="2"/>
  <c r="BH219" i="2"/>
  <c r="BG219" i="2"/>
  <c r="BF219" i="2"/>
  <c r="BE219" i="2"/>
  <c r="AA219" i="2"/>
  <c r="Y219" i="2"/>
  <c r="W219" i="2"/>
  <c r="BK219" i="2"/>
  <c r="N219" i="2"/>
  <c r="BI218" i="2"/>
  <c r="BH218" i="2"/>
  <c r="BG218" i="2"/>
  <c r="BF218" i="2"/>
  <c r="BE218" i="2"/>
  <c r="AA218" i="2"/>
  <c r="Y218" i="2"/>
  <c r="W218" i="2"/>
  <c r="BK218" i="2"/>
  <c r="N218" i="2"/>
  <c r="BI216" i="2"/>
  <c r="BH216" i="2"/>
  <c r="BG216" i="2"/>
  <c r="BF216" i="2"/>
  <c r="BE216" i="2"/>
  <c r="AA216" i="2"/>
  <c r="AA215" i="2" s="1"/>
  <c r="Y216" i="2"/>
  <c r="Y215" i="2" s="1"/>
  <c r="W216" i="2"/>
  <c r="W215" i="2" s="1"/>
  <c r="BK216" i="2"/>
  <c r="N216" i="2"/>
  <c r="BI214" i="2"/>
  <c r="BH214" i="2"/>
  <c r="BG214" i="2"/>
  <c r="BF214" i="2"/>
  <c r="AA214" i="2"/>
  <c r="AA213" i="2" s="1"/>
  <c r="Y214" i="2"/>
  <c r="Y213" i="2" s="1"/>
  <c r="W214" i="2"/>
  <c r="W213" i="2" s="1"/>
  <c r="BK214" i="2"/>
  <c r="BK213" i="2" s="1"/>
  <c r="N213" i="2" s="1"/>
  <c r="N100" i="2" s="1"/>
  <c r="N214" i="2"/>
  <c r="BE214" i="2" s="1"/>
  <c r="BI212" i="2"/>
  <c r="BH212" i="2"/>
  <c r="BG212" i="2"/>
  <c r="BF212" i="2"/>
  <c r="AA212" i="2"/>
  <c r="Y212" i="2"/>
  <c r="W212" i="2"/>
  <c r="BK212" i="2"/>
  <c r="N212" i="2"/>
  <c r="BE212" i="2" s="1"/>
  <c r="BI211" i="2"/>
  <c r="BH211" i="2"/>
  <c r="BG211" i="2"/>
  <c r="BF211" i="2"/>
  <c r="AA211" i="2"/>
  <c r="AA210" i="2" s="1"/>
  <c r="Y211" i="2"/>
  <c r="Y210" i="2" s="1"/>
  <c r="W211" i="2"/>
  <c r="W210" i="2" s="1"/>
  <c r="BK211" i="2"/>
  <c r="BK210" i="2" s="1"/>
  <c r="N210" i="2" s="1"/>
  <c r="N99" i="2" s="1"/>
  <c r="N211" i="2"/>
  <c r="BE211" i="2" s="1"/>
  <c r="BI208" i="2"/>
  <c r="BH208" i="2"/>
  <c r="BG208" i="2"/>
  <c r="BF208" i="2"/>
  <c r="AA208" i="2"/>
  <c r="Y208" i="2"/>
  <c r="W208" i="2"/>
  <c r="BK208" i="2"/>
  <c r="N208" i="2"/>
  <c r="BE208" i="2" s="1"/>
  <c r="BI207" i="2"/>
  <c r="BH207" i="2"/>
  <c r="BG207" i="2"/>
  <c r="BF207" i="2"/>
  <c r="AA207" i="2"/>
  <c r="AA206" i="2" s="1"/>
  <c r="Y207" i="2"/>
  <c r="Y206" i="2" s="1"/>
  <c r="W207" i="2"/>
  <c r="W206" i="2" s="1"/>
  <c r="BK207" i="2"/>
  <c r="N207" i="2"/>
  <c r="BE207" i="2" s="1"/>
  <c r="BI205" i="2"/>
  <c r="BH205" i="2"/>
  <c r="BG205" i="2"/>
  <c r="BF205" i="2"/>
  <c r="AA205" i="2"/>
  <c r="Y205" i="2"/>
  <c r="W205" i="2"/>
  <c r="BK205" i="2"/>
  <c r="N205" i="2"/>
  <c r="BE205" i="2" s="1"/>
  <c r="BI204" i="2"/>
  <c r="BH204" i="2"/>
  <c r="BG204" i="2"/>
  <c r="BF204" i="2"/>
  <c r="AA204" i="2"/>
  <c r="Y204" i="2"/>
  <c r="W204" i="2"/>
  <c r="BK204" i="2"/>
  <c r="N204" i="2"/>
  <c r="BE204" i="2" s="1"/>
  <c r="BI203" i="2"/>
  <c r="BH203" i="2"/>
  <c r="BG203" i="2"/>
  <c r="BF203" i="2"/>
  <c r="AA203" i="2"/>
  <c r="Y203" i="2"/>
  <c r="W203" i="2"/>
  <c r="BK203" i="2"/>
  <c r="N203" i="2"/>
  <c r="BE203" i="2" s="1"/>
  <c r="BI202" i="2"/>
  <c r="BH202" i="2"/>
  <c r="BG202" i="2"/>
  <c r="BF202" i="2"/>
  <c r="AA202" i="2"/>
  <c r="AA201" i="2" s="1"/>
  <c r="Y202" i="2"/>
  <c r="Y201" i="2" s="1"/>
  <c r="W202" i="2"/>
  <c r="W201" i="2" s="1"/>
  <c r="BK202" i="2"/>
  <c r="BK201" i="2" s="1"/>
  <c r="N201" i="2" s="1"/>
  <c r="N97" i="2" s="1"/>
  <c r="N202" i="2"/>
  <c r="BE202" i="2" s="1"/>
  <c r="BI200" i="2"/>
  <c r="BH200" i="2"/>
  <c r="BG200" i="2"/>
  <c r="BF200" i="2"/>
  <c r="AA200" i="2"/>
  <c r="Y200" i="2"/>
  <c r="W200" i="2"/>
  <c r="BK200" i="2"/>
  <c r="N200" i="2"/>
  <c r="BE200" i="2" s="1"/>
  <c r="BI198" i="2"/>
  <c r="BH198" i="2"/>
  <c r="BG198" i="2"/>
  <c r="BF198" i="2"/>
  <c r="AA198" i="2"/>
  <c r="Y198" i="2"/>
  <c r="W198" i="2"/>
  <c r="BK198" i="2"/>
  <c r="N198" i="2"/>
  <c r="BE198" i="2" s="1"/>
  <c r="BI197" i="2"/>
  <c r="BH197" i="2"/>
  <c r="BG197" i="2"/>
  <c r="BF197" i="2"/>
  <c r="AA197" i="2"/>
  <c r="Y197" i="2"/>
  <c r="W197" i="2"/>
  <c r="BK197" i="2"/>
  <c r="N197" i="2"/>
  <c r="BE197" i="2" s="1"/>
  <c r="BI196" i="2"/>
  <c r="BH196" i="2"/>
  <c r="BG196" i="2"/>
  <c r="BF196" i="2"/>
  <c r="AA196" i="2"/>
  <c r="Y196" i="2"/>
  <c r="W196" i="2"/>
  <c r="BK196" i="2"/>
  <c r="N196" i="2"/>
  <c r="BE196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W193" i="2"/>
  <c r="BK193" i="2"/>
  <c r="N193" i="2"/>
  <c r="BE193" i="2" s="1"/>
  <c r="BI191" i="2"/>
  <c r="BH191" i="2"/>
  <c r="BG191" i="2"/>
  <c r="BF191" i="2"/>
  <c r="AA191" i="2"/>
  <c r="AA190" i="2" s="1"/>
  <c r="AA189" i="2" s="1"/>
  <c r="Y191" i="2"/>
  <c r="Y190" i="2" s="1"/>
  <c r="Y189" i="2" s="1"/>
  <c r="W191" i="2"/>
  <c r="W190" i="2" s="1"/>
  <c r="W189" i="2" s="1"/>
  <c r="BK191" i="2"/>
  <c r="BK190" i="2" s="1"/>
  <c r="N191" i="2"/>
  <c r="BE191" i="2" s="1"/>
  <c r="BI188" i="2"/>
  <c r="BH188" i="2"/>
  <c r="BG188" i="2"/>
  <c r="BF188" i="2"/>
  <c r="AA188" i="2"/>
  <c r="AA187" i="2" s="1"/>
  <c r="Y188" i="2"/>
  <c r="Y187" i="2" s="1"/>
  <c r="W188" i="2"/>
  <c r="W187" i="2" s="1"/>
  <c r="BK188" i="2"/>
  <c r="BK187" i="2" s="1"/>
  <c r="N187" i="2" s="1"/>
  <c r="N94" i="2" s="1"/>
  <c r="N188" i="2"/>
  <c r="BE188" i="2" s="1"/>
  <c r="BI186" i="2"/>
  <c r="BH186" i="2"/>
  <c r="BG186" i="2"/>
  <c r="BF186" i="2"/>
  <c r="AA186" i="2"/>
  <c r="Y186" i="2"/>
  <c r="W186" i="2"/>
  <c r="BK186" i="2"/>
  <c r="N186" i="2"/>
  <c r="BE186" i="2" s="1"/>
  <c r="BI184" i="2"/>
  <c r="BH184" i="2"/>
  <c r="BG184" i="2"/>
  <c r="BF184" i="2"/>
  <c r="BE184" i="2"/>
  <c r="AA184" i="2"/>
  <c r="Y184" i="2"/>
  <c r="W184" i="2"/>
  <c r="BK184" i="2"/>
  <c r="N184" i="2"/>
  <c r="BI183" i="2"/>
  <c r="BH183" i="2"/>
  <c r="BG183" i="2"/>
  <c r="BF183" i="2"/>
  <c r="BE183" i="2"/>
  <c r="AA183" i="2"/>
  <c r="Y183" i="2"/>
  <c r="W183" i="2"/>
  <c r="BK183" i="2"/>
  <c r="N183" i="2"/>
  <c r="BI182" i="2"/>
  <c r="BH182" i="2"/>
  <c r="BG182" i="2"/>
  <c r="BF182" i="2"/>
  <c r="BE182" i="2"/>
  <c r="AA182" i="2"/>
  <c r="AA181" i="2" s="1"/>
  <c r="Y182" i="2"/>
  <c r="Y181" i="2" s="1"/>
  <c r="W182" i="2"/>
  <c r="W181" i="2" s="1"/>
  <c r="BK182" i="2"/>
  <c r="BK181" i="2" s="1"/>
  <c r="N181" i="2" s="1"/>
  <c r="N93" i="2" s="1"/>
  <c r="N182" i="2"/>
  <c r="BI179" i="2"/>
  <c r="BH179" i="2"/>
  <c r="BG179" i="2"/>
  <c r="BF179" i="2"/>
  <c r="AA179" i="2"/>
  <c r="Y179" i="2"/>
  <c r="W179" i="2"/>
  <c r="BK179" i="2"/>
  <c r="N179" i="2"/>
  <c r="BE179" i="2" s="1"/>
  <c r="BI178" i="2"/>
  <c r="BH178" i="2"/>
  <c r="BG178" i="2"/>
  <c r="BF178" i="2"/>
  <c r="BE178" i="2"/>
  <c r="AA178" i="2"/>
  <c r="Y178" i="2"/>
  <c r="W178" i="2"/>
  <c r="BK178" i="2"/>
  <c r="N178" i="2"/>
  <c r="BI176" i="2"/>
  <c r="BH176" i="2"/>
  <c r="BG176" i="2"/>
  <c r="BF176" i="2"/>
  <c r="AA176" i="2"/>
  <c r="Y176" i="2"/>
  <c r="W176" i="2"/>
  <c r="BK176" i="2"/>
  <c r="N176" i="2"/>
  <c r="BE176" i="2" s="1"/>
  <c r="BI174" i="2"/>
  <c r="BH174" i="2"/>
  <c r="BG174" i="2"/>
  <c r="BF174" i="2"/>
  <c r="AA174" i="2"/>
  <c r="Y174" i="2"/>
  <c r="W174" i="2"/>
  <c r="BK174" i="2"/>
  <c r="N174" i="2"/>
  <c r="BE174" i="2" s="1"/>
  <c r="BI172" i="2"/>
  <c r="BH172" i="2"/>
  <c r="BG172" i="2"/>
  <c r="BF172" i="2"/>
  <c r="AA172" i="2"/>
  <c r="Y172" i="2"/>
  <c r="W172" i="2"/>
  <c r="BK172" i="2"/>
  <c r="N172" i="2"/>
  <c r="BE172" i="2" s="1"/>
  <c r="BI170" i="2"/>
  <c r="BH170" i="2"/>
  <c r="BG170" i="2"/>
  <c r="BF170" i="2"/>
  <c r="AA170" i="2"/>
  <c r="Y170" i="2"/>
  <c r="W170" i="2"/>
  <c r="BK170" i="2"/>
  <c r="N170" i="2"/>
  <c r="BE170" i="2" s="1"/>
  <c r="BI168" i="2"/>
  <c r="BH168" i="2"/>
  <c r="BG168" i="2"/>
  <c r="BF168" i="2"/>
  <c r="AA168" i="2"/>
  <c r="Y168" i="2"/>
  <c r="W168" i="2"/>
  <c r="BK168" i="2"/>
  <c r="N168" i="2"/>
  <c r="BE168" i="2" s="1"/>
  <c r="BI167" i="2"/>
  <c r="BH167" i="2"/>
  <c r="BG167" i="2"/>
  <c r="BF167" i="2"/>
  <c r="AA167" i="2"/>
  <c r="Y167" i="2"/>
  <c r="W167" i="2"/>
  <c r="BK167" i="2"/>
  <c r="N167" i="2"/>
  <c r="BE167" i="2" s="1"/>
  <c r="BI165" i="2"/>
  <c r="BH165" i="2"/>
  <c r="BG165" i="2"/>
  <c r="BF165" i="2"/>
  <c r="AA165" i="2"/>
  <c r="Y165" i="2"/>
  <c r="W165" i="2"/>
  <c r="BK165" i="2"/>
  <c r="N165" i="2"/>
  <c r="BE165" i="2" s="1"/>
  <c r="BI163" i="2"/>
  <c r="BH163" i="2"/>
  <c r="BG163" i="2"/>
  <c r="BF163" i="2"/>
  <c r="AA163" i="2"/>
  <c r="AA162" i="2" s="1"/>
  <c r="Y163" i="2"/>
  <c r="Y162" i="2" s="1"/>
  <c r="W163" i="2"/>
  <c r="W162" i="2" s="1"/>
  <c r="BK163" i="2"/>
  <c r="N163" i="2"/>
  <c r="BE163" i="2" s="1"/>
  <c r="BI161" i="2"/>
  <c r="BH161" i="2"/>
  <c r="BG161" i="2"/>
  <c r="BF161" i="2"/>
  <c r="AA161" i="2"/>
  <c r="Y161" i="2"/>
  <c r="W161" i="2"/>
  <c r="BK161" i="2"/>
  <c r="N161" i="2"/>
  <c r="BE161" i="2" s="1"/>
  <c r="BI160" i="2"/>
  <c r="BH160" i="2"/>
  <c r="BG160" i="2"/>
  <c r="BF160" i="2"/>
  <c r="BE160" i="2"/>
  <c r="AA160" i="2"/>
  <c r="Y160" i="2"/>
  <c r="W160" i="2"/>
  <c r="BK160" i="2"/>
  <c r="N160" i="2"/>
  <c r="BI158" i="2"/>
  <c r="BH158" i="2"/>
  <c r="BG158" i="2"/>
  <c r="BF158" i="2"/>
  <c r="BE158" i="2"/>
  <c r="AA158" i="2"/>
  <c r="Y158" i="2"/>
  <c r="W158" i="2"/>
  <c r="BK158" i="2"/>
  <c r="N158" i="2"/>
  <c r="BI156" i="2"/>
  <c r="BH156" i="2"/>
  <c r="BG156" i="2"/>
  <c r="BF156" i="2"/>
  <c r="BE156" i="2"/>
  <c r="AA156" i="2"/>
  <c r="Y156" i="2"/>
  <c r="W156" i="2"/>
  <c r="BK156" i="2"/>
  <c r="N156" i="2"/>
  <c r="BI154" i="2"/>
  <c r="BH154" i="2"/>
  <c r="BG154" i="2"/>
  <c r="BF154" i="2"/>
  <c r="BE154" i="2"/>
  <c r="AA154" i="2"/>
  <c r="Y154" i="2"/>
  <c r="W154" i="2"/>
  <c r="BK154" i="2"/>
  <c r="N154" i="2"/>
  <c r="BI153" i="2"/>
  <c r="BH153" i="2"/>
  <c r="BG153" i="2"/>
  <c r="BF153" i="2"/>
  <c r="BE153" i="2"/>
  <c r="AA153" i="2"/>
  <c r="Y153" i="2"/>
  <c r="W153" i="2"/>
  <c r="BK153" i="2"/>
  <c r="N153" i="2"/>
  <c r="BI149" i="2"/>
  <c r="BH149" i="2"/>
  <c r="BG149" i="2"/>
  <c r="BF149" i="2"/>
  <c r="BE149" i="2"/>
  <c r="AA149" i="2"/>
  <c r="Y149" i="2"/>
  <c r="W149" i="2"/>
  <c r="BK149" i="2"/>
  <c r="N149" i="2"/>
  <c r="BI148" i="2"/>
  <c r="BH148" i="2"/>
  <c r="BG148" i="2"/>
  <c r="BF148" i="2"/>
  <c r="BE148" i="2"/>
  <c r="AA148" i="2"/>
  <c r="Y148" i="2"/>
  <c r="W148" i="2"/>
  <c r="BK148" i="2"/>
  <c r="N148" i="2"/>
  <c r="BI144" i="2"/>
  <c r="BH144" i="2"/>
  <c r="BG144" i="2"/>
  <c r="BF144" i="2"/>
  <c r="AA144" i="2"/>
  <c r="Y144" i="2"/>
  <c r="W144" i="2"/>
  <c r="BK144" i="2"/>
  <c r="N144" i="2"/>
  <c r="BE144" i="2" s="1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BE141" i="2"/>
  <c r="AA141" i="2"/>
  <c r="Y141" i="2"/>
  <c r="W141" i="2"/>
  <c r="BK141" i="2"/>
  <c r="N141" i="2"/>
  <c r="BI140" i="2"/>
  <c r="BH140" i="2"/>
  <c r="BG140" i="2"/>
  <c r="BF140" i="2"/>
  <c r="BE140" i="2"/>
  <c r="AA140" i="2"/>
  <c r="Y140" i="2"/>
  <c r="W140" i="2"/>
  <c r="BK140" i="2"/>
  <c r="N140" i="2"/>
  <c r="BI139" i="2"/>
  <c r="BH139" i="2"/>
  <c r="BG139" i="2"/>
  <c r="BF139" i="2"/>
  <c r="BE139" i="2"/>
  <c r="AA139" i="2"/>
  <c r="Y139" i="2"/>
  <c r="W139" i="2"/>
  <c r="BK139" i="2"/>
  <c r="N139" i="2"/>
  <c r="BI138" i="2"/>
  <c r="BH138" i="2"/>
  <c r="BG138" i="2"/>
  <c r="BF138" i="2"/>
  <c r="AA138" i="2"/>
  <c r="Y138" i="2"/>
  <c r="W138" i="2"/>
  <c r="BK138" i="2"/>
  <c r="N138" i="2"/>
  <c r="BE138" i="2" s="1"/>
  <c r="BI136" i="2"/>
  <c r="BH136" i="2"/>
  <c r="BG136" i="2"/>
  <c r="BF136" i="2"/>
  <c r="BE136" i="2"/>
  <c r="AA136" i="2"/>
  <c r="Y136" i="2"/>
  <c r="W136" i="2"/>
  <c r="BK136" i="2"/>
  <c r="N136" i="2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BE133" i="2"/>
  <c r="AA133" i="2"/>
  <c r="AA132" i="2" s="1"/>
  <c r="Y133" i="2"/>
  <c r="Y132" i="2" s="1"/>
  <c r="W133" i="2"/>
  <c r="W132" i="2" s="1"/>
  <c r="BK133" i="2"/>
  <c r="N133" i="2"/>
  <c r="BI130" i="2"/>
  <c r="BH130" i="2"/>
  <c r="BG130" i="2"/>
  <c r="BF130" i="2"/>
  <c r="AA130" i="2"/>
  <c r="AA129" i="2" s="1"/>
  <c r="AA128" i="2" s="1"/>
  <c r="AA127" i="2" s="1"/>
  <c r="Y130" i="2"/>
  <c r="Y129" i="2" s="1"/>
  <c r="Y128" i="2" s="1"/>
  <c r="Y127" i="2" s="1"/>
  <c r="W130" i="2"/>
  <c r="W129" i="2" s="1"/>
  <c r="W128" i="2" s="1"/>
  <c r="W127" i="2" s="1"/>
  <c r="AU88" i="1" s="1"/>
  <c r="BK130" i="2"/>
  <c r="BK129" i="2" s="1"/>
  <c r="N130" i="2"/>
  <c r="BE130" i="2" s="1"/>
  <c r="M124" i="2"/>
  <c r="F124" i="2"/>
  <c r="M123" i="2"/>
  <c r="F123" i="2"/>
  <c r="F121" i="2"/>
  <c r="F119" i="2"/>
  <c r="F118" i="2"/>
  <c r="M28" i="2"/>
  <c r="AS88" i="1" s="1"/>
  <c r="AS87" i="1" s="1"/>
  <c r="M84" i="2"/>
  <c r="F84" i="2"/>
  <c r="M83" i="2"/>
  <c r="F83" i="2"/>
  <c r="M81" i="2"/>
  <c r="F81" i="2"/>
  <c r="F79" i="2"/>
  <c r="O9" i="2"/>
  <c r="M121" i="2" s="1"/>
  <c r="F6" i="2"/>
  <c r="F78" i="2" s="1"/>
  <c r="AK27" i="1"/>
  <c r="AM83" i="1"/>
  <c r="L83" i="1"/>
  <c r="AM82" i="1"/>
  <c r="L82" i="1"/>
  <c r="AM80" i="1"/>
  <c r="L80" i="1"/>
  <c r="L78" i="1"/>
  <c r="L77" i="1"/>
  <c r="BK229" i="5" l="1"/>
  <c r="N229" i="5" s="1"/>
  <c r="N102" i="5" s="1"/>
  <c r="BK222" i="5"/>
  <c r="N222" i="5" s="1"/>
  <c r="N101" i="5" s="1"/>
  <c r="BK207" i="5"/>
  <c r="N207" i="5" s="1"/>
  <c r="N99" i="5" s="1"/>
  <c r="BK193" i="5"/>
  <c r="N193" i="5" s="1"/>
  <c r="N96" i="5" s="1"/>
  <c r="BK174" i="5"/>
  <c r="N174" i="5" s="1"/>
  <c r="N92" i="5" s="1"/>
  <c r="BK156" i="5"/>
  <c r="N156" i="5" s="1"/>
  <c r="N91" i="5" s="1"/>
  <c r="BK125" i="5"/>
  <c r="H36" i="5"/>
  <c r="BD91" i="1" s="1"/>
  <c r="H35" i="5"/>
  <c r="BC91" i="1" s="1"/>
  <c r="H33" i="5"/>
  <c r="BA91" i="1" s="1"/>
  <c r="H34" i="5"/>
  <c r="BB91" i="1" s="1"/>
  <c r="M32" i="5"/>
  <c r="AV91" i="1" s="1"/>
  <c r="BK332" i="4"/>
  <c r="N332" i="4" s="1"/>
  <c r="N108" i="4" s="1"/>
  <c r="BK338" i="4"/>
  <c r="N338" i="4" s="1"/>
  <c r="N110" i="4" s="1"/>
  <c r="BK260" i="4"/>
  <c r="N260" i="4" s="1"/>
  <c r="N102" i="4" s="1"/>
  <c r="BK224" i="4"/>
  <c r="BK189" i="4"/>
  <c r="N189" i="4" s="1"/>
  <c r="N92" i="4" s="1"/>
  <c r="H35" i="4"/>
  <c r="BC90" i="1" s="1"/>
  <c r="BK113" i="6"/>
  <c r="H36" i="6"/>
  <c r="BD92" i="1" s="1"/>
  <c r="BK234" i="3"/>
  <c r="N234" i="3" s="1"/>
  <c r="N102" i="3" s="1"/>
  <c r="BK225" i="3"/>
  <c r="N225" i="3" s="1"/>
  <c r="N101" i="3" s="1"/>
  <c r="H35" i="3"/>
  <c r="BC89" i="1" s="1"/>
  <c r="BK216" i="3"/>
  <c r="N216" i="3" s="1"/>
  <c r="N98" i="3" s="1"/>
  <c r="H33" i="3"/>
  <c r="BA89" i="1" s="1"/>
  <c r="BK188" i="3"/>
  <c r="N188" i="3" s="1"/>
  <c r="N93" i="3" s="1"/>
  <c r="H34" i="3"/>
  <c r="BB89" i="1" s="1"/>
  <c r="BK135" i="3"/>
  <c r="N135" i="3" s="1"/>
  <c r="N91" i="3" s="1"/>
  <c r="H36" i="3"/>
  <c r="BD89" i="1" s="1"/>
  <c r="BK227" i="2"/>
  <c r="N227" i="2" s="1"/>
  <c r="N103" i="2" s="1"/>
  <c r="BK215" i="2"/>
  <c r="N215" i="2" s="1"/>
  <c r="N101" i="2" s="1"/>
  <c r="BK206" i="2"/>
  <c r="N206" i="2" s="1"/>
  <c r="N98" i="2" s="1"/>
  <c r="M33" i="2"/>
  <c r="AW88" i="1" s="1"/>
  <c r="H34" i="2"/>
  <c r="BB88" i="1" s="1"/>
  <c r="BK162" i="2"/>
  <c r="N162" i="2" s="1"/>
  <c r="N92" i="2" s="1"/>
  <c r="H35" i="2"/>
  <c r="BC88" i="1" s="1"/>
  <c r="H36" i="2"/>
  <c r="BD88" i="1" s="1"/>
  <c r="BK132" i="2"/>
  <c r="N132" i="2" s="1"/>
  <c r="N91" i="2" s="1"/>
  <c r="N190" i="2"/>
  <c r="N96" i="2" s="1"/>
  <c r="BK189" i="2"/>
  <c r="N189" i="2" s="1"/>
  <c r="N95" i="2" s="1"/>
  <c r="N269" i="3"/>
  <c r="N107" i="3" s="1"/>
  <c r="BK268" i="3"/>
  <c r="N268" i="3" s="1"/>
  <c r="N106" i="3" s="1"/>
  <c r="M32" i="2"/>
  <c r="AV88" i="1" s="1"/>
  <c r="AT88" i="1" s="1"/>
  <c r="H32" i="2"/>
  <c r="AZ88" i="1" s="1"/>
  <c r="M32" i="3"/>
  <c r="AV89" i="1" s="1"/>
  <c r="H32" i="3"/>
  <c r="AZ89" i="1" s="1"/>
  <c r="BK128" i="2"/>
  <c r="N129" i="2"/>
  <c r="N90" i="2" s="1"/>
  <c r="N130" i="3"/>
  <c r="N90" i="3" s="1"/>
  <c r="H33" i="2"/>
  <c r="BA88" i="1" s="1"/>
  <c r="M81" i="3"/>
  <c r="F119" i="3"/>
  <c r="Y188" i="3"/>
  <c r="Y129" i="3" s="1"/>
  <c r="Y210" i="3"/>
  <c r="Y196" i="3" s="1"/>
  <c r="W216" i="3"/>
  <c r="W196" i="3" s="1"/>
  <c r="W128" i="3" s="1"/>
  <c r="AU89" i="1" s="1"/>
  <c r="W234" i="3"/>
  <c r="AA260" i="3"/>
  <c r="AA196" i="3" s="1"/>
  <c r="AA128" i="3" s="1"/>
  <c r="M33" i="3"/>
  <c r="AW89" i="1" s="1"/>
  <c r="BK141" i="4"/>
  <c r="N141" i="4" s="1"/>
  <c r="N91" i="4" s="1"/>
  <c r="AA224" i="4"/>
  <c r="W243" i="4"/>
  <c r="BK253" i="4"/>
  <c r="N253" i="4" s="1"/>
  <c r="N101" i="4" s="1"/>
  <c r="W268" i="4"/>
  <c r="W293" i="4"/>
  <c r="BK346" i="4"/>
  <c r="N346" i="4" s="1"/>
  <c r="N112" i="4" s="1"/>
  <c r="N347" i="4"/>
  <c r="N113" i="4" s="1"/>
  <c r="M32" i="4"/>
  <c r="AV90" i="1" s="1"/>
  <c r="H32" i="4"/>
  <c r="AZ90" i="1" s="1"/>
  <c r="H36" i="4"/>
  <c r="BD90" i="1" s="1"/>
  <c r="N224" i="4"/>
  <c r="N96" i="4" s="1"/>
  <c r="BK137" i="4"/>
  <c r="N138" i="4"/>
  <c r="N90" i="4" s="1"/>
  <c r="H33" i="4"/>
  <c r="BA90" i="1" s="1"/>
  <c r="M33" i="4"/>
  <c r="AW90" i="1" s="1"/>
  <c r="W223" i="4"/>
  <c r="AA268" i="4"/>
  <c r="BK170" i="3"/>
  <c r="N170" i="3" s="1"/>
  <c r="N92" i="3" s="1"/>
  <c r="BK197" i="3"/>
  <c r="H34" i="4"/>
  <c r="BB90" i="1" s="1"/>
  <c r="AA189" i="4"/>
  <c r="Y213" i="4"/>
  <c r="Y137" i="4" s="1"/>
  <c r="Y136" i="4" s="1"/>
  <c r="BK278" i="4"/>
  <c r="N278" i="4" s="1"/>
  <c r="N105" i="4" s="1"/>
  <c r="Y324" i="4"/>
  <c r="BK124" i="5"/>
  <c r="N125" i="5"/>
  <c r="N90" i="5" s="1"/>
  <c r="BK182" i="5"/>
  <c r="N182" i="5" s="1"/>
  <c r="N94" i="5" s="1"/>
  <c r="N183" i="5"/>
  <c r="N95" i="5" s="1"/>
  <c r="W213" i="4"/>
  <c r="W137" i="4" s="1"/>
  <c r="W136" i="4" s="1"/>
  <c r="AU90" i="1" s="1"/>
  <c r="Y224" i="4"/>
  <c r="Y223" i="4" s="1"/>
  <c r="AA247" i="4"/>
  <c r="Y268" i="4"/>
  <c r="F78" i="5"/>
  <c r="M117" i="5"/>
  <c r="W182" i="5"/>
  <c r="W123" i="5" s="1"/>
  <c r="AU91" i="1" s="1"/>
  <c r="BK247" i="4"/>
  <c r="N247" i="4" s="1"/>
  <c r="N99" i="4" s="1"/>
  <c r="Y123" i="5"/>
  <c r="Y182" i="5"/>
  <c r="AA141" i="4"/>
  <c r="AA137" i="4" s="1"/>
  <c r="BK349" i="4"/>
  <c r="N349" i="4" s="1"/>
  <c r="N114" i="4" s="1"/>
  <c r="BK112" i="6"/>
  <c r="N113" i="6"/>
  <c r="N90" i="6" s="1"/>
  <c r="M32" i="6"/>
  <c r="AV92" i="1" s="1"/>
  <c r="M33" i="5"/>
  <c r="AW91" i="1" s="1"/>
  <c r="M33" i="6"/>
  <c r="AW92" i="1" s="1"/>
  <c r="H32" i="5"/>
  <c r="AZ91" i="1" s="1"/>
  <c r="H32" i="6"/>
  <c r="AZ92" i="1" s="1"/>
  <c r="AT91" i="1" l="1"/>
  <c r="BB87" i="1"/>
  <c r="AX87" i="1" s="1"/>
  <c r="BC87" i="1"/>
  <c r="W34" i="1" s="1"/>
  <c r="BD87" i="1"/>
  <c r="W35" i="1" s="1"/>
  <c r="Y128" i="3"/>
  <c r="AU87" i="1"/>
  <c r="N112" i="6"/>
  <c r="N89" i="6" s="1"/>
  <c r="BK111" i="6"/>
  <c r="N111" i="6" s="1"/>
  <c r="N88" i="6" s="1"/>
  <c r="N197" i="3"/>
  <c r="N96" i="3" s="1"/>
  <c r="BK196" i="3"/>
  <c r="N196" i="3" s="1"/>
  <c r="N95" i="3" s="1"/>
  <c r="AA223" i="4"/>
  <c r="AA136" i="4" s="1"/>
  <c r="BK127" i="2"/>
  <c r="N127" i="2" s="1"/>
  <c r="N88" i="2" s="1"/>
  <c r="N128" i="2"/>
  <c r="N89" i="2" s="1"/>
  <c r="AT89" i="1"/>
  <c r="N124" i="5"/>
  <c r="N89" i="5" s="1"/>
  <c r="BK123" i="5"/>
  <c r="N123" i="5" s="1"/>
  <c r="N88" i="5" s="1"/>
  <c r="BK223" i="4"/>
  <c r="N223" i="4" s="1"/>
  <c r="N95" i="4" s="1"/>
  <c r="AT90" i="1"/>
  <c r="AT92" i="1"/>
  <c r="BK129" i="3"/>
  <c r="AZ87" i="1"/>
  <c r="N137" i="4"/>
  <c r="N89" i="4" s="1"/>
  <c r="BA87" i="1"/>
  <c r="AY87" i="1" l="1"/>
  <c r="W33" i="1"/>
  <c r="BK128" i="3"/>
  <c r="N128" i="3" s="1"/>
  <c r="N88" i="3" s="1"/>
  <c r="N129" i="3"/>
  <c r="N89" i="3" s="1"/>
  <c r="M27" i="2"/>
  <c r="M30" i="2" s="1"/>
  <c r="L110" i="2"/>
  <c r="L94" i="6"/>
  <c r="M27" i="6"/>
  <c r="M30" i="6" s="1"/>
  <c r="AW87" i="1"/>
  <c r="AK32" i="1" s="1"/>
  <c r="W32" i="1"/>
  <c r="AV87" i="1"/>
  <c r="W31" i="1"/>
  <c r="L106" i="5"/>
  <c r="M27" i="5"/>
  <c r="M30" i="5" s="1"/>
  <c r="BK136" i="4"/>
  <c r="N136" i="4" s="1"/>
  <c r="N88" i="4" s="1"/>
  <c r="AG91" i="1" l="1"/>
  <c r="AN91" i="1" s="1"/>
  <c r="L38" i="5"/>
  <c r="AG88" i="1"/>
  <c r="L38" i="2"/>
  <c r="L38" i="6"/>
  <c r="AG92" i="1"/>
  <c r="AN92" i="1" s="1"/>
  <c r="M27" i="4"/>
  <c r="M30" i="4" s="1"/>
  <c r="L119" i="4"/>
  <c r="AK31" i="1"/>
  <c r="AT87" i="1"/>
  <c r="L111" i="3"/>
  <c r="M27" i="3"/>
  <c r="M30" i="3" s="1"/>
  <c r="AN88" i="1" l="1"/>
  <c r="AG89" i="1"/>
  <c r="AN89" i="1" s="1"/>
  <c r="L38" i="3"/>
  <c r="AG90" i="1"/>
  <c r="AN90" i="1" s="1"/>
  <c r="L38" i="4"/>
  <c r="AG87" i="1" l="1"/>
  <c r="AN87" i="1" l="1"/>
  <c r="AN96" i="1" s="1"/>
  <c r="AG96" i="1"/>
  <c r="AK26" i="1"/>
  <c r="AK29" i="1" s="1"/>
  <c r="AK37" i="1" s="1"/>
</calcChain>
</file>

<file path=xl/sharedStrings.xml><?xml version="1.0" encoding="utf-8"?>
<sst xmlns="http://schemas.openxmlformats.org/spreadsheetml/2006/main" count="7553" uniqueCount="1110">
  <si>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</si>
  <si>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</si>
  <si>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</si>
  <si>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</si>
  <si>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</si>
  <si>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</si>
  <si>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</si>
  <si>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</si>
  <si>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</si>
  <si>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</si>
  <si>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</si>
  <si>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</si>
  <si>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</si>
  <si>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</si>
  <si>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</si>
  <si>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</si>
  <si>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jnveko6</t>
  </si>
  <si>
    <t>Stavba:</t>
  </si>
  <si>
    <t>Snížení energetické náročnosti budov DPmÚL</t>
  </si>
  <si>
    <t>0,1</t>
  </si>
  <si>
    <t>JKSO:</t>
  </si>
  <si>
    <t>CC-CZ:</t>
  </si>
  <si>
    <t>1</t>
  </si>
  <si>
    <t>Místo:</t>
  </si>
  <si>
    <t>Předlice</t>
  </si>
  <si>
    <t>Datum:</t>
  </si>
  <si>
    <t>15.12.2015</t>
  </si>
  <si>
    <t>10</t>
  </si>
  <si>
    <t>100</t>
  </si>
  <si>
    <t>Objednatel:</t>
  </si>
  <si>
    <t>IČ:</t>
  </si>
  <si>
    <t xml:space="preserve"> </t>
  </si>
  <si>
    <t>DIČ:</t>
  </si>
  <si>
    <t>Zhotovitel:</t>
  </si>
  <si>
    <t>Projektant:</t>
  </si>
  <si>
    <t>INVEKO 4U s.r.o.Litoměřice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</si>
  <si>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</si>
  <si>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</si>
  <si>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</si>
  <si>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</si>
  <si>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</si>
  <si>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</si>
  <si>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</si>
  <si>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</si>
  <si>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</si>
  <si>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</si>
  <si>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</si>
  <si>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</si>
  <si>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</si>
  <si>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</si>
  <si>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</si>
  <si>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</si>
  <si>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</si>
  <si>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</si>
  <si>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</si>
  <si>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</si>
  <si>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</si>
  <si>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</si>
  <si>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</si>
  <si>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</si>
  <si>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</si>
  <si>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</si>
  <si>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</si>
  <si>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</si>
  <si>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</si>
  <si>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</si>
  <si>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</si>
  <si>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</si>
  <si>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</si>
  <si>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</si>
  <si>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</si>
  <si>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</si>
  <si>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</si>
  <si>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</si>
  <si>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</si>
  <si>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</si>
  <si>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</si>
  <si>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</si>
  <si>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</si>
  <si>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</si>
  <si>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</si>
  <si>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{d0df0a9b-1552-428c-857f-374ad12d0168}</t>
  </si>
  <si>
    <t>{00000000-0000-0000-0000-000000000000}</t>
  </si>
  <si>
    <t>/</t>
  </si>
  <si>
    <t>inveko6a</t>
  </si>
  <si>
    <t>SO 1 Vrátnice</t>
  </si>
  <si>
    <t>{98a7d543-eff0-4366-b87a-9ad1d8fb9404}</t>
  </si>
  <si>
    <t>inveko6b</t>
  </si>
  <si>
    <t>SO2 Dispečink</t>
  </si>
  <si>
    <t>{ef7c454b-c84d-4fd5-bd5c-4410bd79b243}</t>
  </si>
  <si>
    <t>inveko6c</t>
  </si>
  <si>
    <t>SO 3 Hlavní objekt</t>
  </si>
  <si>
    <t>{efd823bd-96e0-45d5-9545-5d4e3918eceb}</t>
  </si>
  <si>
    <t>inveko6d</t>
  </si>
  <si>
    <t>SO 4 Společenský sál</t>
  </si>
  <si>
    <t>{b15623a3-53cf-4d01-9dc4-058a2b7c5dac}</t>
  </si>
  <si>
    <t>inveko6e</t>
  </si>
  <si>
    <t>Elektro a hromosvody</t>
  </si>
  <si>
    <t>{e2d957e7-77f9-4792-972b-5aece5e63272}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</si>
  <si>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</si>
  <si>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</si>
  <si>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</si>
  <si>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</si>
  <si>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</si>
  <si>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</si>
  <si>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</si>
  <si>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</si>
  <si>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</si>
  <si>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</si>
  <si>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</si>
  <si>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</si>
  <si>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inveko6a - SO 1 Vrátnice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</si>
  <si>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</si>
  <si>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</si>
  <si>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</si>
  <si>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</si>
  <si>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</si>
  <si>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</si>
  <si>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</si>
  <si>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 Práce a dodávky HSV</t>
  </si>
  <si>
    <t xml:space="preserve">    3 -  Svislé a kompletní konstrukce</t>
  </si>
  <si>
    <t xml:space="preserve">    6 -  Úpravy povrchů, podlahy a osazování výplní</t>
  </si>
  <si>
    <t xml:space="preserve">    9 -  Ostatní konstrukce a práce-bourání</t>
  </si>
  <si>
    <t xml:space="preserve">    997 -  Přesun sutě</t>
  </si>
  <si>
    <t xml:space="preserve">    998 -  Přesun hmot</t>
  </si>
  <si>
    <t>PSV -  Práce a dodávky PSV</t>
  </si>
  <si>
    <t xml:space="preserve">    712 -  Povlakové krytiny</t>
  </si>
  <si>
    <t xml:space="preserve">    713 -  Izolace tepelné</t>
  </si>
  <si>
    <t xml:space="preserve">    721 -  Zdravotechnika</t>
  </si>
  <si>
    <t xml:space="preserve">    733 -  Ústřední vytápění</t>
  </si>
  <si>
    <t xml:space="preserve">    751 -  Vzduchotechnika</t>
  </si>
  <si>
    <t xml:space="preserve">    764 -  Konstrukce klempířské</t>
  </si>
  <si>
    <t xml:space="preserve">    765 -  Konstrukce pokrývačské</t>
  </si>
  <si>
    <t xml:space="preserve">    766 -  Konstrukce truhlářské</t>
  </si>
  <si>
    <t xml:space="preserve">    767 -  Konstrukce zámečnické</t>
  </si>
  <si>
    <t xml:space="preserve">    783 -  Dokončovací práce</t>
  </si>
  <si>
    <t xml:space="preserve">    786 - Dokončovací práce - čalounické úpravy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</si>
  <si>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</si>
  <si>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</si>
  <si>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</si>
  <si>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</si>
  <si>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</si>
  <si>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</si>
  <si>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</si>
  <si>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</si>
  <si>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</si>
  <si>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</si>
  <si>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</si>
  <si>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</si>
  <si>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</si>
  <si>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</si>
  <si>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</si>
  <si>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</si>
  <si>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81</t>
  </si>
  <si>
    <t>K</t>
  </si>
  <si>
    <t>311272323</t>
  </si>
  <si>
    <t>Zdivo nosné tl 300 mm z pórobetonových přesných hladkých tvárnic hmotnosti 500 kg/m3</t>
  </si>
  <si>
    <t>m3</t>
  </si>
  <si>
    <t>4</t>
  </si>
  <si>
    <t>-964558193</t>
  </si>
  <si>
    <t>(24,45+24,45+11,55+11,55)*0,3*0,25</t>
  </si>
  <si>
    <t>VV</t>
  </si>
  <si>
    <t>49</t>
  </si>
  <si>
    <t>619995001</t>
  </si>
  <si>
    <t>Začištění omítek kolem oken, dveří, podlah nebo obkladů</t>
  </si>
  <si>
    <t>m</t>
  </si>
  <si>
    <t>851773686</t>
  </si>
  <si>
    <t>62213112R</t>
  </si>
  <si>
    <t>Penetrace vnějších stěn nanášená ručně na bázi Sokrat</t>
  </si>
  <si>
    <t>m2</t>
  </si>
  <si>
    <t>-257436807</t>
  </si>
  <si>
    <t>176,916+53,604</t>
  </si>
  <si>
    <t>94</t>
  </si>
  <si>
    <t>622142001</t>
  </si>
  <si>
    <t>Potažení vnějších stěn sklovláknitým pletivem vtlačeným do tenkovrstvé hmoty</t>
  </si>
  <si>
    <t>12108525</t>
  </si>
  <si>
    <t>179,916</t>
  </si>
  <si>
    <t>3</t>
  </si>
  <si>
    <t>622143001</t>
  </si>
  <si>
    <t>Montáž omítkových plastových nebo pozinkovaných soklových profilů</t>
  </si>
  <si>
    <t>547255064</t>
  </si>
  <si>
    <t>M</t>
  </si>
  <si>
    <t>553430100</t>
  </si>
  <si>
    <t>profil omítkový soklový pro omítky venkovní 14 mm</t>
  </si>
  <si>
    <t>8</t>
  </si>
  <si>
    <t>-28909927</t>
  </si>
  <si>
    <t>5</t>
  </si>
  <si>
    <t>622143003</t>
  </si>
  <si>
    <t>Montáž omítkových plastových nebo pozinkovaných rohových profilů s tkaninou</t>
  </si>
  <si>
    <t>-308246702</t>
  </si>
  <si>
    <t>6</t>
  </si>
  <si>
    <t>590514800</t>
  </si>
  <si>
    <t>lišta rohová Al 10/10 cm s tkaninou bal. 2,5 m</t>
  </si>
  <si>
    <t>1845988278</t>
  </si>
  <si>
    <t>7</t>
  </si>
  <si>
    <t>622143004</t>
  </si>
  <si>
    <t>Montáž omítkových samolepících začišťovacích profilů (APU lišt)</t>
  </si>
  <si>
    <t>1803005605</t>
  </si>
  <si>
    <t>590514760</t>
  </si>
  <si>
    <t>profil okenní s tkaninou APU lišta 9 mm</t>
  </si>
  <si>
    <t>828567190</t>
  </si>
  <si>
    <t>9</t>
  </si>
  <si>
    <t>622211031</t>
  </si>
  <si>
    <t>Montáž zateplení vnějších stěn z polystyrénových desek tl do 160 mm</t>
  </si>
  <si>
    <t>-1860093382</t>
  </si>
  <si>
    <t>(24,77+24,77+12,45+12,45)*3,375</t>
  </si>
  <si>
    <t>-(1,2*1,5)*19-(1,2*1,6)*13-(1,2*0,9)*4-(1,8*2,9)-(0,97*2,7)</t>
  </si>
  <si>
    <t>Součet</t>
  </si>
  <si>
    <t>283759520</t>
  </si>
  <si>
    <t>deska fasádní polystyrénová EPS 70 F 1000 x 500 x 160 mm</t>
  </si>
  <si>
    <t>-783263450</t>
  </si>
  <si>
    <t>11</t>
  </si>
  <si>
    <t>622212051</t>
  </si>
  <si>
    <t>Montáž zateplení vnějšího ostění hl. špalety do 400 mm z polystyrénových desek tl do 40 mm</t>
  </si>
  <si>
    <t>676276678</t>
  </si>
  <si>
    <t>(1,2+1,2+1,5+1,5)*19+(1,2+1,2+1,6+1,6)*13+(1,2+1,2+0,9+0,9)*4</t>
  </si>
  <si>
    <t>(1,8+2,9+2,9)+(0,97+2,7+2,7)</t>
  </si>
  <si>
    <t>12</t>
  </si>
  <si>
    <t>283759310</t>
  </si>
  <si>
    <t>deska fasádní polystyrénová EPS 70 F 1000 x 500 x 30 mm</t>
  </si>
  <si>
    <t>-1307863319</t>
  </si>
  <si>
    <t>13</t>
  </si>
  <si>
    <t>622321121</t>
  </si>
  <si>
    <t>Vápenocementová omítka hladká jednovrstvá vnějších stěn nanášená ručně</t>
  </si>
  <si>
    <t>-1433567628</t>
  </si>
  <si>
    <t>(24,45+24,45+11,55+11,55)*0,25*2</t>
  </si>
  <si>
    <t>69</t>
  </si>
  <si>
    <t>622511111</t>
  </si>
  <si>
    <t>Tenkovrstvá akrylátová mozaiková střednězrnná omítka včetně penetrace vnějších stěn</t>
  </si>
  <si>
    <t>-1443330747</t>
  </si>
  <si>
    <t>(24,45+24,45+12,45+12,45)*0,5</t>
  </si>
  <si>
    <t>14</t>
  </si>
  <si>
    <t>622531011</t>
  </si>
  <si>
    <t>Tenkovrstvá silikonová zrnitá omítka tl. 1,5 mm včetně penetrace vnějších stěn</t>
  </si>
  <si>
    <t>1535309411</t>
  </si>
  <si>
    <t>230,52-36,9</t>
  </si>
  <si>
    <t>629991011</t>
  </si>
  <si>
    <t>Zakrytí výplní otvorů a svislých ploch fólií přilepenou lepící páskou</t>
  </si>
  <si>
    <t>2087700928</t>
  </si>
  <si>
    <t>16</t>
  </si>
  <si>
    <t>629995101</t>
  </si>
  <si>
    <t>Očištění vnějších ploch tlakovou vodou</t>
  </si>
  <si>
    <t>-1036092727</t>
  </si>
  <si>
    <t>17</t>
  </si>
  <si>
    <t>941111111</t>
  </si>
  <si>
    <t>Montáž lešení řadového trubkového lehkého s podlahami zatížení do 200 kg/m2 š do 0,9 m v do 10 m</t>
  </si>
  <si>
    <t>713105303</t>
  </si>
  <si>
    <t>(27+27+14+14)*3</t>
  </si>
  <si>
    <t>18</t>
  </si>
  <si>
    <t>941111211</t>
  </si>
  <si>
    <t>Příplatek k lešení řadovému trubkovému lehkému s podlahami š 0,9 m v 10 m za první a ZKD den použití</t>
  </si>
  <si>
    <t>-2034754282</t>
  </si>
  <si>
    <t>246*45</t>
  </si>
  <si>
    <t>19</t>
  </si>
  <si>
    <t>941111811</t>
  </si>
  <si>
    <t>Demontáž lešení řadového trubkového lehkého s podlahami zatížení do 200 kg/m2 š do 0,9 m v do 10 m</t>
  </si>
  <si>
    <t>-905133397</t>
  </si>
  <si>
    <t>91</t>
  </si>
  <si>
    <t>944511111</t>
  </si>
  <si>
    <t>Montáž ochranné sítě z textilie z umělých vláken</t>
  </si>
  <si>
    <t>-597293786</t>
  </si>
  <si>
    <t>92</t>
  </si>
  <si>
    <t>944511211</t>
  </si>
  <si>
    <t>Příplatek k ochranné síti za první a ZKD den použití</t>
  </si>
  <si>
    <t>1578031006</t>
  </si>
  <si>
    <t>93</t>
  </si>
  <si>
    <t>944511811</t>
  </si>
  <si>
    <t>Demontáž ochranné sítě z textilie z umělých vláken</t>
  </si>
  <si>
    <t>-1442578915</t>
  </si>
  <si>
    <t>246</t>
  </si>
  <si>
    <t>20</t>
  </si>
  <si>
    <t>968062355</t>
  </si>
  <si>
    <t>Vybourání dřevěných rámů oken dvojitých včetně křídel pl do 2 m2</t>
  </si>
  <si>
    <t>-1905811995</t>
  </si>
  <si>
    <t>(1,2*1,5)*19+(1,2*1,6)*13+(1,2*0,9)*4</t>
  </si>
  <si>
    <t>968072456</t>
  </si>
  <si>
    <t>Vybourání kovových dveřních zárubní pl přes 2 m2</t>
  </si>
  <si>
    <t>-673615956</t>
  </si>
  <si>
    <t>(1,8*2,7)+(0,97*2,7)</t>
  </si>
  <si>
    <t>58</t>
  </si>
  <si>
    <t>968072875</t>
  </si>
  <si>
    <t>Vybourání mříží pl do 2 m2</t>
  </si>
  <si>
    <t>1779911141</t>
  </si>
  <si>
    <t>68</t>
  </si>
  <si>
    <t>978059641</t>
  </si>
  <si>
    <t>Odsekání a odebrání obkladů stěn z vnějších obkládaček plochy přes 1 m2</t>
  </si>
  <si>
    <t>2114299992</t>
  </si>
  <si>
    <t>50</t>
  </si>
  <si>
    <t>997013211</t>
  </si>
  <si>
    <t>Vnitrostaveništní doprava suti a vybouraných hmot pro budovy v do 6 m ručně</t>
  </si>
  <si>
    <t>t</t>
  </si>
  <si>
    <t>1488694964</t>
  </si>
  <si>
    <t>51</t>
  </si>
  <si>
    <t>997013501</t>
  </si>
  <si>
    <t>Odvoz suti na skládku a vybouraných hmot nebo meziskládku do 1 km se složením</t>
  </si>
  <si>
    <t>-902567784</t>
  </si>
  <si>
    <t>52</t>
  </si>
  <si>
    <t>997013509</t>
  </si>
  <si>
    <t>Příplatek k odvozu suti a vybouraných hmot na skládku ZKD 1 km přes 1 km</t>
  </si>
  <si>
    <t>-625074375</t>
  </si>
  <si>
    <t>8,37*10</t>
  </si>
  <si>
    <t>53</t>
  </si>
  <si>
    <t>997013831</t>
  </si>
  <si>
    <t>Poplatek za uložení stavebního směsného odpadu na skládce (skládkovné)</t>
  </si>
  <si>
    <t>-1896051461</t>
  </si>
  <si>
    <t>22</t>
  </si>
  <si>
    <t>998018001</t>
  </si>
  <si>
    <t>Přesun hmot ruční pro budovy v do 6 m</t>
  </si>
  <si>
    <t>86162424</t>
  </si>
  <si>
    <t>84</t>
  </si>
  <si>
    <t>712361702</t>
  </si>
  <si>
    <t>Provedení povlak krytiny střech do 10°, folie mechanicky kotvena do betonu</t>
  </si>
  <si>
    <t>892915179</t>
  </si>
  <si>
    <t>329,133</t>
  </si>
  <si>
    <t>56</t>
  </si>
  <si>
    <t>283220020</t>
  </si>
  <si>
    <t>fólie hydroizolační střešní tl 1,5 mm š 1300 mm šedá</t>
  </si>
  <si>
    <t>32</t>
  </si>
  <si>
    <t>1650368453</t>
  </si>
  <si>
    <t>99</t>
  </si>
  <si>
    <t>712363312</t>
  </si>
  <si>
    <t>Povlakové krytiny střech do 10° fóliové plechy L délky 2 m koutová nebo rohová  lišta  rš 100 mm</t>
  </si>
  <si>
    <t>-1350973860</t>
  </si>
  <si>
    <t>151</t>
  </si>
  <si>
    <t>82</t>
  </si>
  <si>
    <t>712391172</t>
  </si>
  <si>
    <t>Provedení povlakové krytiny střech do 10° ochranné textilní vrstvy</t>
  </si>
  <si>
    <t>2039447897</t>
  </si>
  <si>
    <t>83</t>
  </si>
  <si>
    <t>693110630</t>
  </si>
  <si>
    <t>geotextilie netkaná geoNetex M, 400 g/m2, šíře 200 cm</t>
  </si>
  <si>
    <t>2118623751</t>
  </si>
  <si>
    <t>95</t>
  </si>
  <si>
    <t>71239999.R</t>
  </si>
  <si>
    <t>Lokální opravy stávajícího střešního pláště do 20% plochy</t>
  </si>
  <si>
    <t>-651191261</t>
  </si>
  <si>
    <t>0,2*329,133</t>
  </si>
  <si>
    <t>25</t>
  </si>
  <si>
    <t>998712201</t>
  </si>
  <si>
    <t>Přesun hmot procentní pro krytiny povlakové v objektech v do 6 m</t>
  </si>
  <si>
    <t>%</t>
  </si>
  <si>
    <t>-64365721</t>
  </si>
  <si>
    <t>26</t>
  </si>
  <si>
    <t>713141131</t>
  </si>
  <si>
    <t>Montáž izolace tepelné střech plochých lepené za studena 1 vrstva rohoží, pásů, dílců, desek</t>
  </si>
  <si>
    <t>450331587</t>
  </si>
  <si>
    <t>28</t>
  </si>
  <si>
    <t>283723090</t>
  </si>
  <si>
    <t>deska z pěnového polystyrenu bílá EPS 100 S 1000 x 1000 x 100 mm</t>
  </si>
  <si>
    <t>-653199352</t>
  </si>
  <si>
    <t>54</t>
  </si>
  <si>
    <t>283723080</t>
  </si>
  <si>
    <t>deska z pěnového polystyrenu bílá EPS 100 S 1000 x 1000 x 120 mm</t>
  </si>
  <si>
    <t>1716440148</t>
  </si>
  <si>
    <t>29</t>
  </si>
  <si>
    <t>998713201</t>
  </si>
  <si>
    <t>Přesun hmot procentní pro izolace tepelné v objektech v do 6 m</t>
  </si>
  <si>
    <t>184461878</t>
  </si>
  <si>
    <t>66</t>
  </si>
  <si>
    <t>721210822</t>
  </si>
  <si>
    <t>Demontáž vpustí střešních DN 150</t>
  </si>
  <si>
    <t>kus</t>
  </si>
  <si>
    <t>1884991352</t>
  </si>
  <si>
    <t>96</t>
  </si>
  <si>
    <t>721233214</t>
  </si>
  <si>
    <t>Střešní vtok polypropylen PP pro pochůzné střechy svislý odtok DN 250</t>
  </si>
  <si>
    <t>1238021030</t>
  </si>
  <si>
    <t>70</t>
  </si>
  <si>
    <t>733221203</t>
  </si>
  <si>
    <t>Potrubí měděné měkké spojované tvrdým pájením D 18x1</t>
  </si>
  <si>
    <t>426709452</t>
  </si>
  <si>
    <t>71</t>
  </si>
  <si>
    <t>998733201</t>
  </si>
  <si>
    <t>Přesun hmot procentní pro rozvody potrubí v objektech v do 6 m</t>
  </si>
  <si>
    <t>-555934436</t>
  </si>
  <si>
    <t>65</t>
  </si>
  <si>
    <t>751525R</t>
  </si>
  <si>
    <t>Mtž potrubí plast kruh pro ovod kondenzátu</t>
  </si>
  <si>
    <t>461039976</t>
  </si>
  <si>
    <t>30</t>
  </si>
  <si>
    <t>764002841</t>
  </si>
  <si>
    <t>Demontáž oplechování horních ploch zdí a nadezdívek do suti</t>
  </si>
  <si>
    <t>896877790</t>
  </si>
  <si>
    <t>74,44</t>
  </si>
  <si>
    <t>31</t>
  </si>
  <si>
    <t>764002851</t>
  </si>
  <si>
    <t>Demontáž oplechování parapetů do suti</t>
  </si>
  <si>
    <t>179762003</t>
  </si>
  <si>
    <t>57</t>
  </si>
  <si>
    <t>764226444</t>
  </si>
  <si>
    <t>Oplechování rovných parapetů celoplošně lepené z Al plechu rš 330 mm</t>
  </si>
  <si>
    <t>1942742074</t>
  </si>
  <si>
    <t>34</t>
  </si>
  <si>
    <t>764245406</t>
  </si>
  <si>
    <t>Oplechování horních ploch a nadezdívek bez rohů z TiZn předzvětral plechu celoplošně lepené rš 500mm</t>
  </si>
  <si>
    <t>1402839018</t>
  </si>
  <si>
    <t>36</t>
  </si>
  <si>
    <t>998764201</t>
  </si>
  <si>
    <t>Přesun hmot procentní pro konstrukce klempířské v objektech v do 6 m</t>
  </si>
  <si>
    <t>422025982</t>
  </si>
  <si>
    <t>61</t>
  </si>
  <si>
    <t>765142001</t>
  </si>
  <si>
    <t>Montáž krytiny z polykarbonátových komůrkových desek rovných na kovovou konstrukci</t>
  </si>
  <si>
    <t>-562295469</t>
  </si>
  <si>
    <t>62</t>
  </si>
  <si>
    <t>283185410</t>
  </si>
  <si>
    <t>deska polykarbonátová, rovná, transparentní, formát 1,25 x 6 m tl. 6,0 mm</t>
  </si>
  <si>
    <t>941914858</t>
  </si>
  <si>
    <t>64</t>
  </si>
  <si>
    <t>765142801</t>
  </si>
  <si>
    <t>Demontáž krytiny z polykarbonátových rovných desek</t>
  </si>
  <si>
    <t>116476084</t>
  </si>
  <si>
    <t>63</t>
  </si>
  <si>
    <t>998765201</t>
  </si>
  <si>
    <t>Přesun hmot procentní pro krytiny skládané v objektech v do 6 m</t>
  </si>
  <si>
    <t>-1242028774</t>
  </si>
  <si>
    <t>37</t>
  </si>
  <si>
    <t>766621211</t>
  </si>
  <si>
    <t>Montáž oken zdvojených otevíravých výšky do 1,5m s rámem do zdiva</t>
  </si>
  <si>
    <t>465251383</t>
  </si>
  <si>
    <t>38</t>
  </si>
  <si>
    <t>611430R</t>
  </si>
  <si>
    <t>okno plastové 6komůrkové s izolačním trojsklem</t>
  </si>
  <si>
    <t>-1132949649</t>
  </si>
  <si>
    <t>63,48-4,32</t>
  </si>
  <si>
    <t>86</t>
  </si>
  <si>
    <t>611431R</t>
  </si>
  <si>
    <t>okno plastové 6komůrkové se sklem MATELUX v imitaci pískování</t>
  </si>
  <si>
    <t>-1810115000</t>
  </si>
  <si>
    <t>4,32</t>
  </si>
  <si>
    <t>85</t>
  </si>
  <si>
    <t>766621723</t>
  </si>
  <si>
    <t>Montáž oken - dodávka a montáž pákového ovladače k oknům</t>
  </si>
  <si>
    <t>-1563887435</t>
  </si>
  <si>
    <t>47</t>
  </si>
  <si>
    <t>766660421</t>
  </si>
  <si>
    <t>Montáž vchodových dveří 1křídlových s nadsvětlíkem do zdiva</t>
  </si>
  <si>
    <t>-2061958077</t>
  </si>
  <si>
    <t>48</t>
  </si>
  <si>
    <t>6117420R</t>
  </si>
  <si>
    <t>dveře plastové s nadsvětlíkem vchodové se zárubní, zámky, závěsy, kováním a prahem 90 x 270 cm</t>
  </si>
  <si>
    <t>1084815609</t>
  </si>
  <si>
    <t>42</t>
  </si>
  <si>
    <t>766660461</t>
  </si>
  <si>
    <t>Montáž vchodových dveří 2křídlových s nadsvětlíkem do zdiva</t>
  </si>
  <si>
    <t>2117326732</t>
  </si>
  <si>
    <t>43</t>
  </si>
  <si>
    <t>611742R</t>
  </si>
  <si>
    <t>dveře plastové s nadsvětlíkem vchodové se zárubní, zámky, závěsy, kováním a prahem  160 x 250 cm</t>
  </si>
  <si>
    <t>1489708418</t>
  </si>
  <si>
    <t>79</t>
  </si>
  <si>
    <t>766660717</t>
  </si>
  <si>
    <t>Montáž dveřních křídel samozavírače na ocelovou zárubeň</t>
  </si>
  <si>
    <t>22309165</t>
  </si>
  <si>
    <t>80</t>
  </si>
  <si>
    <t>549172650</t>
  </si>
  <si>
    <t>samozavírač dveří hydraulický K214 č.14 zlatá bronz</t>
  </si>
  <si>
    <t>1636705959</t>
  </si>
  <si>
    <t>44</t>
  </si>
  <si>
    <t>766694111</t>
  </si>
  <si>
    <t>Montáž parapetních desek dřevěných, laminovaných šířky do 30 cm délky do 1,0 m</t>
  </si>
  <si>
    <t>-1251647216</t>
  </si>
  <si>
    <t>72</t>
  </si>
  <si>
    <t>607941050</t>
  </si>
  <si>
    <t>deska parapetní dřevotřísková vnitřní 0,4 x 1 m</t>
  </si>
  <si>
    <t>-270513500</t>
  </si>
  <si>
    <t>46</t>
  </si>
  <si>
    <t>998766201</t>
  </si>
  <si>
    <t>Přesun hmot procentní pro konstrukce truhlářské v objektech v do 6 m</t>
  </si>
  <si>
    <t>-730303858</t>
  </si>
  <si>
    <t>77</t>
  </si>
  <si>
    <t>767662110</t>
  </si>
  <si>
    <t>Montáž mříží pevných šroubovaných</t>
  </si>
  <si>
    <t>193638410</t>
  </si>
  <si>
    <t>(1,2*1,5)*15+(1,2*1,6*6)+(1,2*0,9)*4+(1*2,2)</t>
  </si>
  <si>
    <t>78</t>
  </si>
  <si>
    <t>542331R</t>
  </si>
  <si>
    <t>mříž kovová</t>
  </si>
  <si>
    <t>1832958637</t>
  </si>
  <si>
    <t>73</t>
  </si>
  <si>
    <t>767833100</t>
  </si>
  <si>
    <t>Montáž žebříků do zdi s bočnicemi s profilové oceli</t>
  </si>
  <si>
    <t>-800345052</t>
  </si>
  <si>
    <t>74</t>
  </si>
  <si>
    <t>542411R</t>
  </si>
  <si>
    <t>žebřik trubkový s ochranou konstrukcí</t>
  </si>
  <si>
    <t>-394840019</t>
  </si>
  <si>
    <t>76</t>
  </si>
  <si>
    <t>998767201</t>
  </si>
  <si>
    <t>Přesun hmot procentní pro zámečnické konstrukce v objektech v do 6 m</t>
  </si>
  <si>
    <t>-765321480</t>
  </si>
  <si>
    <t>59</t>
  </si>
  <si>
    <t>783102811</t>
  </si>
  <si>
    <t>Odstranění nátěrů z ocelových konstrukcí středních "B" oškrabáním</t>
  </si>
  <si>
    <t>-1183754139</t>
  </si>
  <si>
    <t>60</t>
  </si>
  <si>
    <t>783121131</t>
  </si>
  <si>
    <t>Nátěry syntetické OK střední "B" barva dražší lesklý povrch 1x antikorozní, 1x základní, 1x email</t>
  </si>
  <si>
    <t>-1650723615</t>
  </si>
  <si>
    <t>75</t>
  </si>
  <si>
    <t>783921112</t>
  </si>
  <si>
    <t>Nátěry syntetické pletiv včetně lemování barva dražší jednonásobné a 2x email</t>
  </si>
  <si>
    <t>1761975290</t>
  </si>
  <si>
    <t>88</t>
  </si>
  <si>
    <t>786624111</t>
  </si>
  <si>
    <t>Montáž lamelové žaluzie do oken otevíravých, sklápěcích a vyklápěcích</t>
  </si>
  <si>
    <t>2094098028</t>
  </si>
  <si>
    <t>89</t>
  </si>
  <si>
    <t>611405950</t>
  </si>
  <si>
    <t>žaluzie lamelová k oknům, řetízkové ovládání, barva bílá</t>
  </si>
  <si>
    <t>-486582326</t>
  </si>
  <si>
    <t>90</t>
  </si>
  <si>
    <t>998786201</t>
  </si>
  <si>
    <t>Přesun hmot procentní pro čalounické úpravy v objektech v do 6 m</t>
  </si>
  <si>
    <t>-1820639134</t>
  </si>
  <si>
    <t>inveko6b - SO2 Dispečink</t>
  </si>
  <si>
    <t xml:space="preserve">    787 - Dokončovací práce - zasklívání</t>
  </si>
  <si>
    <t>VRN - Vedlejší rozpočtové náklady</t>
  </si>
  <si>
    <t xml:space="preserve">    VRN2 - Příprava staveniště</t>
  </si>
  <si>
    <t>311272323.1</t>
  </si>
  <si>
    <t>Zdivo nosné tl 300 mm z pórobetonových přesných hladkých tvárnic  hmotnosti 500 kg/m3</t>
  </si>
  <si>
    <t>-1875101629</t>
  </si>
  <si>
    <t>(28,45+28,45+17+17)*0,3*0,15</t>
  </si>
  <si>
    <t>(20,8+5,75+5,75)*0,2*0,15</t>
  </si>
  <si>
    <t>-268422025</t>
  </si>
  <si>
    <t>-1833862442</t>
  </si>
  <si>
    <t>75,799+331,549</t>
  </si>
  <si>
    <t>-2133306796</t>
  </si>
  <si>
    <t>407,348</t>
  </si>
  <si>
    <t>-1234772138</t>
  </si>
  <si>
    <t>420053006</t>
  </si>
  <si>
    <t>-1057407450</t>
  </si>
  <si>
    <t>454615615</t>
  </si>
  <si>
    <t>1314133161</t>
  </si>
  <si>
    <t>998448103</t>
  </si>
  <si>
    <t>662517559</t>
  </si>
  <si>
    <t>(36,45+36,45+18,77+10,135+4,91)*3,55</t>
  </si>
  <si>
    <t>(21,12+5,75+5,75)*1+(21,12*0,7)+(4,8*0,55)</t>
  </si>
  <si>
    <t>-(1,2*1,6)*34-(1,16*1,5)*2-(1,2*0,9)*14</t>
  </si>
  <si>
    <t>-(1,15*0,6)-(1,13*1,5)*3-(1,55*2,05)-(1,8*2,5)</t>
  </si>
  <si>
    <t>127562471</t>
  </si>
  <si>
    <t>1617610828</t>
  </si>
  <si>
    <t>(1,2+1,2+1,6+1,6)*34+(1,16+1,16+1,5+1,5)*2+(1,2+1,2+0,9+0,9)*14</t>
  </si>
  <si>
    <t>(1,115+1,15+0,6+0,6)+(1,13+1,13+1,5+1,5)*3+(1,55+2,05+2,05)+(1,8+2,5+2,5)</t>
  </si>
  <si>
    <t>-1317427122</t>
  </si>
  <si>
    <t>291,535*0,26</t>
  </si>
  <si>
    <t>758640977</t>
  </si>
  <si>
    <t>(28,45+28,45+17+17)*0,15*2</t>
  </si>
  <si>
    <t>(20,8+5,75+5,75)*0,15*2</t>
  </si>
  <si>
    <t>2056317444</t>
  </si>
  <si>
    <t>(36,45+36,45+18,45+9,2+4,2)*0,5</t>
  </si>
  <si>
    <t>-2110520575</t>
  </si>
  <si>
    <t>407,348-52,375</t>
  </si>
  <si>
    <t>1933871300</t>
  </si>
  <si>
    <t>1265203584</t>
  </si>
  <si>
    <t>1861045064</t>
  </si>
  <si>
    <t>(38,5+38,5+20+11+6)*3,5</t>
  </si>
  <si>
    <t>-1136653174</t>
  </si>
  <si>
    <t>399,000*90</t>
  </si>
  <si>
    <t>-862174335</t>
  </si>
  <si>
    <t>-1260801530</t>
  </si>
  <si>
    <t>-1109484920</t>
  </si>
  <si>
    <t>-484903014</t>
  </si>
  <si>
    <t>399</t>
  </si>
  <si>
    <t>-1089956426</t>
  </si>
  <si>
    <t>(1,2*1,6)*34+(1,16*1,5)*2+(1,2*0,9)*14+(1,15*0,6)+(1,13*1,5)*3</t>
  </si>
  <si>
    <t>309329566</t>
  </si>
  <si>
    <t>(1,55*2,05)+(1,8*2,5)</t>
  </si>
  <si>
    <t>605014404</t>
  </si>
  <si>
    <t>-1373184083</t>
  </si>
  <si>
    <t>403822409</t>
  </si>
  <si>
    <t>-172932674</t>
  </si>
  <si>
    <t>11,2*10</t>
  </si>
  <si>
    <t>55</t>
  </si>
  <si>
    <t>-1665154414</t>
  </si>
  <si>
    <t>351714462</t>
  </si>
  <si>
    <t>-2076522599</t>
  </si>
  <si>
    <t>35,75*17,3+147*0,4</t>
  </si>
  <si>
    <t>2033728210</t>
  </si>
  <si>
    <t>677,275</t>
  </si>
  <si>
    <t>-2113868099</t>
  </si>
  <si>
    <t>485</t>
  </si>
  <si>
    <t>601137865</t>
  </si>
  <si>
    <t>-132858132</t>
  </si>
  <si>
    <t>87</t>
  </si>
  <si>
    <t>1233477876</t>
  </si>
  <si>
    <t>0,2* 677,275</t>
  </si>
  <si>
    <t>1513391479</t>
  </si>
  <si>
    <t>203985198</t>
  </si>
  <si>
    <t>(35,75*17,3)*2</t>
  </si>
  <si>
    <t>-668289644</t>
  </si>
  <si>
    <t>174183913</t>
  </si>
  <si>
    <t>35</t>
  </si>
  <si>
    <t>149500043</t>
  </si>
  <si>
    <t>117820284</t>
  </si>
  <si>
    <t>-754971941</t>
  </si>
  <si>
    <t>-182591192</t>
  </si>
  <si>
    <t>48843062</t>
  </si>
  <si>
    <t>751525R.1</t>
  </si>
  <si>
    <t>Mtž potrubí plast kruh pro odvod kondenzátu</t>
  </si>
  <si>
    <t>58894904</t>
  </si>
  <si>
    <t>-928818261</t>
  </si>
  <si>
    <t>90,9+32,3</t>
  </si>
  <si>
    <t>45</t>
  </si>
  <si>
    <t>-1137443446</t>
  </si>
  <si>
    <t>1061095357</t>
  </si>
  <si>
    <t>39</t>
  </si>
  <si>
    <t>764242434</t>
  </si>
  <si>
    <t>Oplechování rovné okapové hrany z TiZn předzvětralého plechu rš 330 mm</t>
  </si>
  <si>
    <t>-836412712</t>
  </si>
  <si>
    <t>41</t>
  </si>
  <si>
    <t>764245404</t>
  </si>
  <si>
    <t>Oplechování horních ploch a nadezdívek bez rohů z TiZn předzvětral plechu celoplošně lepené rš 460mm</t>
  </si>
  <si>
    <t>995603205</t>
  </si>
  <si>
    <t>40</t>
  </si>
  <si>
    <t>764245406.1</t>
  </si>
  <si>
    <t>Oplechování horních ploch a nadezdívek bez rohů z TiZn předzvětral plechu celoplošně lepené rš 610mm</t>
  </si>
  <si>
    <t>-230132068</t>
  </si>
  <si>
    <t>-1881277660</t>
  </si>
  <si>
    <t>-1452711580</t>
  </si>
  <si>
    <t>1028080407</t>
  </si>
  <si>
    <t>89,655-15,12</t>
  </si>
  <si>
    <t>-39593554</t>
  </si>
  <si>
    <t>15,12</t>
  </si>
  <si>
    <t>311768808</t>
  </si>
  <si>
    <t>23</t>
  </si>
  <si>
    <t>766660411</t>
  </si>
  <si>
    <t>Montáž vchodových dveří 1křídlových bez nadsvětlíku do zdiva</t>
  </si>
  <si>
    <t>282507055</t>
  </si>
  <si>
    <t>24</t>
  </si>
  <si>
    <t>766660451</t>
  </si>
  <si>
    <t>Montáž vchodových dveří 2křídlových bez nadsvětlíku do zdiva</t>
  </si>
  <si>
    <t>1840939602</t>
  </si>
  <si>
    <t>611731R</t>
  </si>
  <si>
    <t>dveře plastové vchodové  145x197 cm</t>
  </si>
  <si>
    <t>-2140526736</t>
  </si>
  <si>
    <t>1080580758</t>
  </si>
  <si>
    <t>1349138621</t>
  </si>
  <si>
    <t>-1614667295</t>
  </si>
  <si>
    <t>-613729548</t>
  </si>
  <si>
    <t>-470057176</t>
  </si>
  <si>
    <t>76731R</t>
  </si>
  <si>
    <t>Demontáž střešního bodového světlíku přes 1 do 1,5 m2 s azbestovým lemem</t>
  </si>
  <si>
    <t>-935548951</t>
  </si>
  <si>
    <t>767330112</t>
  </si>
  <si>
    <t>Montáž tubusového světlovodu kopule s lemováním zabudovaného v rovné střeše</t>
  </si>
  <si>
    <t>-1134175772</t>
  </si>
  <si>
    <t>553811020</t>
  </si>
  <si>
    <t>světlovod tubusový základní sada bez světlovodného tubusu průměr 350 mm</t>
  </si>
  <si>
    <t>432745230</t>
  </si>
  <si>
    <t>767649191</t>
  </si>
  <si>
    <t>Montáž dveří - samozavírače hydraulického</t>
  </si>
  <si>
    <t>1385383917</t>
  </si>
  <si>
    <t>1484378268</t>
  </si>
  <si>
    <t>1861735098</t>
  </si>
  <si>
    <t>542420R</t>
  </si>
  <si>
    <t>1780863684</t>
  </si>
  <si>
    <t>67</t>
  </si>
  <si>
    <t>-665602991</t>
  </si>
  <si>
    <t>-1238120745</t>
  </si>
  <si>
    <t>1701505069</t>
  </si>
  <si>
    <t>1223754597</t>
  </si>
  <si>
    <t>787300901</t>
  </si>
  <si>
    <t>Oprava zasklívání - výměna pošk. polykarbonát. desek</t>
  </si>
  <si>
    <t>-339152970</t>
  </si>
  <si>
    <t>2*(2*9,5)</t>
  </si>
  <si>
    <t>023303000</t>
  </si>
  <si>
    <t>Dekontaminace lokality - likvidace azbestu vč. nákladů na BOZP</t>
  </si>
  <si>
    <t>1024</t>
  </si>
  <si>
    <t>1681181232</t>
  </si>
  <si>
    <t>4*0,75*16*0,5</t>
  </si>
  <si>
    <t>inveko6c - SO 3 Hlavní objekt</t>
  </si>
  <si>
    <t xml:space="preserve">    735 - Ústřední vytápění - otopná tělesa</t>
  </si>
  <si>
    <t xml:space="preserve">    762 -  Konstrukce tesařské</t>
  </si>
  <si>
    <t xml:space="preserve">    763 - Konstrukce suché výstavby</t>
  </si>
  <si>
    <t xml:space="preserve">    771 -  Podlahy z dlaždic</t>
  </si>
  <si>
    <t xml:space="preserve">    784 - Dokončovací práce - malby a tapety</t>
  </si>
  <si>
    <t xml:space="preserve">    787 -  Dokončovací práce</t>
  </si>
  <si>
    <t>M -  Práce a dodávky M</t>
  </si>
  <si>
    <t xml:space="preserve">    21-M -  Elektromontáže</t>
  </si>
  <si>
    <t>107</t>
  </si>
  <si>
    <t>-278909897</t>
  </si>
  <si>
    <t>(36,9+36,9+12,9+12,9+5,35+5,35+9,8+9,8)*0,3*0,2</t>
  </si>
  <si>
    <t>1761522515</t>
  </si>
  <si>
    <t>110</t>
  </si>
  <si>
    <t>-483234060</t>
  </si>
  <si>
    <t>886,631+181,212</t>
  </si>
  <si>
    <t>111</t>
  </si>
  <si>
    <t>1585723513</t>
  </si>
  <si>
    <t>886,631</t>
  </si>
  <si>
    <t>969042858</t>
  </si>
  <si>
    <t>407653352</t>
  </si>
  <si>
    <t>449575060</t>
  </si>
  <si>
    <t>-2068817271</t>
  </si>
  <si>
    <t>1959883111</t>
  </si>
  <si>
    <t>-1439425684</t>
  </si>
  <si>
    <t>-1741094867</t>
  </si>
  <si>
    <t>(37,22+37,22+12,9+12,9)*7,3</t>
  </si>
  <si>
    <t>(5,35+5,35+22,25+24,95+12,9+9,8+9,8+0,91+12,9+10)*3,7</t>
  </si>
  <si>
    <t>-(1,05*2,05)*2-(0,9*0,6)*29-(0,6*0,6)*6-(1,5*0,9)</t>
  </si>
  <si>
    <t>-(0,5*0,6)*3-(1*2,37)-(4,34*2,7)-(3,25*2,7)-(1,2*1,8)*101</t>
  </si>
  <si>
    <t>(4,25*2)-(1,5*1,8)*4</t>
  </si>
  <si>
    <t>-97,4</t>
  </si>
  <si>
    <t>-1176662426</t>
  </si>
  <si>
    <t>(-97,4)+(-22,08)</t>
  </si>
  <si>
    <t>283764220</t>
  </si>
  <si>
    <t>deska z extrudovaného polystyrénu XPS 30 SF 100 mm</t>
  </si>
  <si>
    <t>-1461463291</t>
  </si>
  <si>
    <t>(36,8*0,15)*4</t>
  </si>
  <si>
    <t>125</t>
  </si>
  <si>
    <t>622211041</t>
  </si>
  <si>
    <t>Montáž kontaktního zateplení vnějších stěn z polystyrénových desek tl do 200 mm</t>
  </si>
  <si>
    <t>-842331690</t>
  </si>
  <si>
    <t>97,4</t>
  </si>
  <si>
    <t>126</t>
  </si>
  <si>
    <t>283759530</t>
  </si>
  <si>
    <t>deska fasádní polystyrénová EPS 70 F 1000 x 500 x 180 mm</t>
  </si>
  <si>
    <t>-644761878</t>
  </si>
  <si>
    <t>1016473695</t>
  </si>
  <si>
    <t>(1,05+2,05+2,05)*2+(0,9+0,9+0,6+0,6)*29+(0,6*4)*6+(1,5+1,5+0,9+0,9)</t>
  </si>
  <si>
    <t>(0,5+0,5+0,6+0,6)*3+(1+2,37+2,37)+(4,34+2,7+2,7)+(3,25+2,7+2,7)</t>
  </si>
  <si>
    <t>(1,2+1,2+1,8+1,8)*101+(4,25+2+2)+(1,5+1,5+1,8+1,8)*4</t>
  </si>
  <si>
    <t>-789035294</t>
  </si>
  <si>
    <t>944647629</t>
  </si>
  <si>
    <t>(36,9+36,9+12,9+12,9+5,35+5,35+9,8+9,8)*0,2*2</t>
  </si>
  <si>
    <t>1424525930</t>
  </si>
  <si>
    <t>(4,5+10+12,9+0,9+0,9+9,8+24,7+12,9+22+5,35)*0,5</t>
  </si>
  <si>
    <t>782576691</t>
  </si>
  <si>
    <t>886,631+181,212-51,975</t>
  </si>
  <si>
    <t>-1566010025</t>
  </si>
  <si>
    <t>962385566</t>
  </si>
  <si>
    <t>104</t>
  </si>
  <si>
    <t>62999R</t>
  </si>
  <si>
    <t>Logo z XPS, tmelené, lakované, podsvícené LED žárovkami</t>
  </si>
  <si>
    <t>kpl</t>
  </si>
  <si>
    <t>-2081726204</t>
  </si>
  <si>
    <t>1249272079</t>
  </si>
  <si>
    <t>(26+15+23+11+15)*10+(5,35+5,35+9,8+9,8)*3,5+(5+13)*7</t>
  </si>
  <si>
    <t>203650008</t>
  </si>
  <si>
    <t>1132,05*120</t>
  </si>
  <si>
    <t>-428621579</t>
  </si>
  <si>
    <t>112</t>
  </si>
  <si>
    <t>1745198977</t>
  </si>
  <si>
    <t>113</t>
  </si>
  <si>
    <t>865276643</t>
  </si>
  <si>
    <t>114</t>
  </si>
  <si>
    <t>-174721582</t>
  </si>
  <si>
    <t>1132,05</t>
  </si>
  <si>
    <t>1321615519</t>
  </si>
  <si>
    <t>(0,9*0,6)*29+(0,6*0,6)*6+(1,5*0,9)+(0,6*0,5)*3+(1,2*1,8)*101+(1,5*1,8)*4</t>
  </si>
  <si>
    <t>968062747</t>
  </si>
  <si>
    <t>Vybourání stěn dřevěných plných, zasklených nebo výkladních pl přes 4 m2</t>
  </si>
  <si>
    <t>-1453495162</t>
  </si>
  <si>
    <t>(3,25*2,7)+(4,5*2)+(4,43*2,7)+(3,25*2,7)</t>
  </si>
  <si>
    <t>242597989</t>
  </si>
  <si>
    <t>0,97*2</t>
  </si>
  <si>
    <t>-1815752174</t>
  </si>
  <si>
    <t>(0,9*0,6)*29+(0,6*0,6)*6+(0,5*0,6)*3</t>
  </si>
  <si>
    <t>976075211</t>
  </si>
  <si>
    <t>Vybourání ocelových konzol,žebříků atd hmotnosti do 20 kg</t>
  </si>
  <si>
    <t>822844130</t>
  </si>
  <si>
    <t>-1616850624</t>
  </si>
  <si>
    <t>108</t>
  </si>
  <si>
    <t>97807R</t>
  </si>
  <si>
    <t>Vystěhování a znovunastěhování nábytku</t>
  </si>
  <si>
    <t>1833743679</t>
  </si>
  <si>
    <t>695235306</t>
  </si>
  <si>
    <t>-307224831</t>
  </si>
  <si>
    <t>-68347132</t>
  </si>
  <si>
    <t>41,845*10</t>
  </si>
  <si>
    <t>997013821</t>
  </si>
  <si>
    <t>Poplatek za uložení stavebního odpadu s azbestem na skládce (skládkovné)</t>
  </si>
  <si>
    <t>-886180547</t>
  </si>
  <si>
    <t>-1720584355</t>
  </si>
  <si>
    <t>41,845-12,086</t>
  </si>
  <si>
    <t>27</t>
  </si>
  <si>
    <t>1479633615</t>
  </si>
  <si>
    <t>115</t>
  </si>
  <si>
    <t>-2016794911</t>
  </si>
  <si>
    <t>(37,3*11,8)+(5,35*4,4)+(9,4*10,8)+(150*0,4)</t>
  </si>
  <si>
    <t>1344865151</t>
  </si>
  <si>
    <t>136</t>
  </si>
  <si>
    <t>1599798950</t>
  </si>
  <si>
    <t>334</t>
  </si>
  <si>
    <t>116</t>
  </si>
  <si>
    <t>-1247408561</t>
  </si>
  <si>
    <t>117</t>
  </si>
  <si>
    <t>1596152724</t>
  </si>
  <si>
    <t>118</t>
  </si>
  <si>
    <t>-517957916</t>
  </si>
  <si>
    <t>0,2*625,2</t>
  </si>
  <si>
    <t>-1000453763</t>
  </si>
  <si>
    <t>713130823</t>
  </si>
  <si>
    <t>Odstranění tepelné izolace stěn volně kladených z polystyrenu tl přes 100 mm</t>
  </si>
  <si>
    <t>-1975343799</t>
  </si>
  <si>
    <t>(35,4*7,3)*2+(2,5*3,5)*2-(1,2*1,8)*91</t>
  </si>
  <si>
    <t>-383642467</t>
  </si>
  <si>
    <t>33</t>
  </si>
  <si>
    <t>-994452938</t>
  </si>
  <si>
    <t>283723080.1</t>
  </si>
  <si>
    <t>deska z pěnového polystyrenu bílá EPS 100 S 1000 x 1000 x 80 mm</t>
  </si>
  <si>
    <t>902220879</t>
  </si>
  <si>
    <t>-43974052</t>
  </si>
  <si>
    <t>-1100928401</t>
  </si>
  <si>
    <t>119</t>
  </si>
  <si>
    <t>-1212418572</t>
  </si>
  <si>
    <t>105</t>
  </si>
  <si>
    <t>733221202</t>
  </si>
  <si>
    <t>Potrubí měděné měkké spojované tvrdým pájením D 15x1</t>
  </si>
  <si>
    <t>1651358026</t>
  </si>
  <si>
    <t>106</t>
  </si>
  <si>
    <t>-1616301275</t>
  </si>
  <si>
    <t>137</t>
  </si>
  <si>
    <t>73511091.R</t>
  </si>
  <si>
    <t>Demontáž a zpětná montáž otopného tělesa litinového</t>
  </si>
  <si>
    <t>2113179616</t>
  </si>
  <si>
    <t>-912561097</t>
  </si>
  <si>
    <t>265</t>
  </si>
  <si>
    <t>134</t>
  </si>
  <si>
    <t>751711816</t>
  </si>
  <si>
    <t>Demontáž a zpětná mtž stávajících klimatizační jednotek</t>
  </si>
  <si>
    <t>985929540</t>
  </si>
  <si>
    <t>135</t>
  </si>
  <si>
    <t>751791114</t>
  </si>
  <si>
    <t>Montáž měděného potrubí předizolovaného 16 (5/8" x 1,0)</t>
  </si>
  <si>
    <t>-2026786895</t>
  </si>
  <si>
    <t>490</t>
  </si>
  <si>
    <t>762430R</t>
  </si>
  <si>
    <t>Demontáž obložení stěn z desek azbestocementových tl přes 16 mm na pero a drážku šroubovaných</t>
  </si>
  <si>
    <t>-2012169173</t>
  </si>
  <si>
    <t>762431026</t>
  </si>
  <si>
    <t>Obložení stěn z desek OSB tl 22 mm nebroušených na pero a drážku přibíjených</t>
  </si>
  <si>
    <t>226877437</t>
  </si>
  <si>
    <t>998762202</t>
  </si>
  <si>
    <t>Přesun hmot procentní pro kce tesařské v objektech v do 12 m</t>
  </si>
  <si>
    <t>1853918403</t>
  </si>
  <si>
    <t>128</t>
  </si>
  <si>
    <t>763121413</t>
  </si>
  <si>
    <t>SDK stěna předsazená tl 87,5 mm profil CW+UW 75 deska 1xA 12,5 bez TI EI 15</t>
  </si>
  <si>
    <t>107276425</t>
  </si>
  <si>
    <t>-185544692</t>
  </si>
  <si>
    <t>71,8+56,74</t>
  </si>
  <si>
    <t>1960022725</t>
  </si>
  <si>
    <t>-64394842</t>
  </si>
  <si>
    <t>764245404.1</t>
  </si>
  <si>
    <t>Oplechování horních ploch a nadezdívek bez rohů z TiZn předzvětral plechu celoplošně lepené rš 560mm</t>
  </si>
  <si>
    <t>373521183</t>
  </si>
  <si>
    <t>764245406.2</t>
  </si>
  <si>
    <t>Oplechování horních ploch a nadezdívek bez rohů z TiZn předzvětral plechu celoplošně lepené rš 710mm</t>
  </si>
  <si>
    <t>-744150928</t>
  </si>
  <si>
    <t>133</t>
  </si>
  <si>
    <t>764548422</t>
  </si>
  <si>
    <t>Svody kruhové včetně objímek, kolen, odskoků z TiZn předzvětralého plechu průměru 80 mm</t>
  </si>
  <si>
    <t>1240270073</t>
  </si>
  <si>
    <t>3,4</t>
  </si>
  <si>
    <t>815628563</t>
  </si>
  <si>
    <t>197853833</t>
  </si>
  <si>
    <t>-2030391158</t>
  </si>
  <si>
    <t>249,030-30,87</t>
  </si>
  <si>
    <t>120</t>
  </si>
  <si>
    <t>814117356</t>
  </si>
  <si>
    <t>30,87</t>
  </si>
  <si>
    <t>121</t>
  </si>
  <si>
    <t>224380266</t>
  </si>
  <si>
    <t>955139083</t>
  </si>
  <si>
    <t>611731R.1</t>
  </si>
  <si>
    <t>dveře plastové vchodové  90x197 cm</t>
  </si>
  <si>
    <t>-819026477</t>
  </si>
  <si>
    <t>-1488701817</t>
  </si>
  <si>
    <t>607941020</t>
  </si>
  <si>
    <t>deska parapetní dřevotřísková vnitřní 0,26 x 1 m</t>
  </si>
  <si>
    <t>1181409935</t>
  </si>
  <si>
    <t>607941050.1</t>
  </si>
  <si>
    <t>deska parapetní dřevotřísková vnitřní  0,4 x 1 m</t>
  </si>
  <si>
    <t>-712313568</t>
  </si>
  <si>
    <t>-1171471664</t>
  </si>
  <si>
    <t>767161211</t>
  </si>
  <si>
    <t>Montáž zábradlí rovného z profilové oceli do zdi do hmotnosti 20 kg</t>
  </si>
  <si>
    <t>-1215003341</t>
  </si>
  <si>
    <t>145501300</t>
  </si>
  <si>
    <t>profil ocelový obdélníkový svařovaný 40x30x3 mm</t>
  </si>
  <si>
    <t>-166959328</t>
  </si>
  <si>
    <t>767161813</t>
  </si>
  <si>
    <t>Demontáž zábradlí rovného nerozebíratelného hmotnosti 1m zábradlí do 20 kg</t>
  </si>
  <si>
    <t>-697127795</t>
  </si>
  <si>
    <t>767426201</t>
  </si>
  <si>
    <t>Montáž  kovových slunolamů horizontálních</t>
  </si>
  <si>
    <t>-1235165109</t>
  </si>
  <si>
    <t>(9,2*1,7)+(7,8*1,8)</t>
  </si>
  <si>
    <t>145501380</t>
  </si>
  <si>
    <t>profil ocelový obdélníkový svařovaný 50x30x3 mm</t>
  </si>
  <si>
    <t>-1263981292</t>
  </si>
  <si>
    <t>130</t>
  </si>
  <si>
    <t>767610128</t>
  </si>
  <si>
    <t>Montáž oken hliníkových neotevíravých do zdiva plochy přes 2,5 m2</t>
  </si>
  <si>
    <t>-18163145</t>
  </si>
  <si>
    <t>(4,43*2,6)+(2*4,5)</t>
  </si>
  <si>
    <t>131</t>
  </si>
  <si>
    <t>55341761.R</t>
  </si>
  <si>
    <t>okno hliníkové pevné vícekřídlové 4430 x 2600 mm</t>
  </si>
  <si>
    <t>-1219597378</t>
  </si>
  <si>
    <t>132</t>
  </si>
  <si>
    <t>55341761.T</t>
  </si>
  <si>
    <t>okno hliníkové pevné vícekřídlové 2000 x 4500 mm</t>
  </si>
  <si>
    <t>-1470325130</t>
  </si>
  <si>
    <t>767640224</t>
  </si>
  <si>
    <t>Montáž dveří ocelových vchodových dvoukřídlových s pevným bočním dílem a nadsvětlíkem</t>
  </si>
  <si>
    <t>-687234930</t>
  </si>
  <si>
    <t>553413740</t>
  </si>
  <si>
    <t>dveře hliníkové vchodové dvoukřídlové s nadsvětlíkem a bočnímy díly 3250 x 2700</t>
  </si>
  <si>
    <t>-780907162</t>
  </si>
  <si>
    <t>-856081076</t>
  </si>
  <si>
    <t>(1,5*0,9)+(0,9*0,6)*6+(0,6*0,6)*4</t>
  </si>
  <si>
    <t>101</t>
  </si>
  <si>
    <t>20655029</t>
  </si>
  <si>
    <t>138</t>
  </si>
  <si>
    <t>76781261.R</t>
  </si>
  <si>
    <t xml:space="preserve">Montáž atyp markýz nad vstupy z ocel. rámu, tvrzeného skla </t>
  </si>
  <si>
    <t>1793875839</t>
  </si>
  <si>
    <t>"markýza A" 9,23*1,75</t>
  </si>
  <si>
    <t>"markýza B" 8*1,6</t>
  </si>
  <si>
    <t>139</t>
  </si>
  <si>
    <t>55346556.R</t>
  </si>
  <si>
    <t>atyp markýza, ocel. kce, tvrené sklo, ocel. táhla, chem. kotvy</t>
  </si>
  <si>
    <t>-1653360284</t>
  </si>
  <si>
    <t>98</t>
  </si>
  <si>
    <t>605058586</t>
  </si>
  <si>
    <t>-1905483392</t>
  </si>
  <si>
    <t>102</t>
  </si>
  <si>
    <t>767995111</t>
  </si>
  <si>
    <t>Montáž atypických zámečnických konstrukcí hmotnosti do 5 kg</t>
  </si>
  <si>
    <t>kg</t>
  </si>
  <si>
    <t>457325650</t>
  </si>
  <si>
    <t>87,66*3,49</t>
  </si>
  <si>
    <t>103</t>
  </si>
  <si>
    <t>145502360</t>
  </si>
  <si>
    <t>profil ocelový čtvercový svařovaný 40x40x3 mm</t>
  </si>
  <si>
    <t>-2011770381</t>
  </si>
  <si>
    <t>767996801</t>
  </si>
  <si>
    <t>Demontáž atypických zámečnických konstrukcí rozebráním hmotnosti jednotlivých dílů do 50 kg</t>
  </si>
  <si>
    <t>711610502</t>
  </si>
  <si>
    <t>-1824344702</t>
  </si>
  <si>
    <t>771271812</t>
  </si>
  <si>
    <t>Demontáž obkladů stupnic z dlaždic keramických kladených do malty š do 350 mm</t>
  </si>
  <si>
    <t>733751228</t>
  </si>
  <si>
    <t>771271832</t>
  </si>
  <si>
    <t>Demontáž obkladů podstupnic z dlaždic keramických kladených do malty v do 250 mm</t>
  </si>
  <si>
    <t>270768266</t>
  </si>
  <si>
    <t>771274123</t>
  </si>
  <si>
    <t>Montáž obkladů stupnic z dlaždic protiskluzných keramických flexibilní lepidlo š do 300 mm</t>
  </si>
  <si>
    <t>214317464</t>
  </si>
  <si>
    <t>(6*1,8)+(3*9,2)</t>
  </si>
  <si>
    <t>771274242</t>
  </si>
  <si>
    <t>Montáž obkladů podstupnic z dlaždic protiskluzných keramických flexibilní lepidlo v do 200 mm</t>
  </si>
  <si>
    <t>670374103</t>
  </si>
  <si>
    <t>597614090</t>
  </si>
  <si>
    <t>dlaždice keramické slinuté neglazované mrazuvzdorné 29,8 x 29,8 x 0,9 cm</t>
  </si>
  <si>
    <t>236387470</t>
  </si>
  <si>
    <t>998771201</t>
  </si>
  <si>
    <t>Přesun hmot procentní pro podlahy z dlaždic v objektech v do 6 m</t>
  </si>
  <si>
    <t>-1154682818</t>
  </si>
  <si>
    <t>97</t>
  </si>
  <si>
    <t>783201811</t>
  </si>
  <si>
    <t>Odstranění nátěrů ze zámečnických konstrukcí oškrabáním</t>
  </si>
  <si>
    <t>1948625159</t>
  </si>
  <si>
    <t>783221111</t>
  </si>
  <si>
    <t>Nátěry syntetické KDK barva dražší lesklý povrch 1x antikorozní, 1x základní, 1x email</t>
  </si>
  <si>
    <t>-1414284469</t>
  </si>
  <si>
    <t>127</t>
  </si>
  <si>
    <t>784211101</t>
  </si>
  <si>
    <t>Dvojnásobné bílé malby ze směsí za mokra výborně otěruvzdorných v místnostech výšky do 3,80 m</t>
  </si>
  <si>
    <t>1671913844</t>
  </si>
  <si>
    <t>15,5</t>
  </si>
  <si>
    <t>122</t>
  </si>
  <si>
    <t>1608993597</t>
  </si>
  <si>
    <t>38,511+249,03-30,87</t>
  </si>
  <si>
    <t>123</t>
  </si>
  <si>
    <t>869730142</t>
  </si>
  <si>
    <t>124</t>
  </si>
  <si>
    <t>-1058482567</t>
  </si>
  <si>
    <t>787100802</t>
  </si>
  <si>
    <t>Vysklívání stěn, příček, balkónového zábradlí, výtahových šachet plochy do 3 m2 skla plochého</t>
  </si>
  <si>
    <t>-1365824506</t>
  </si>
  <si>
    <t>109</t>
  </si>
  <si>
    <t>210010001</t>
  </si>
  <si>
    <t>Nové rozvody datových kabelů a zástrček</t>
  </si>
  <si>
    <t>-528704382</t>
  </si>
  <si>
    <t>129</t>
  </si>
  <si>
    <t>1331346767</t>
  </si>
  <si>
    <t>inveko6d - SO 4 Společenský sál</t>
  </si>
  <si>
    <t xml:space="preserve">    763 -  Konstrukce suché výstavby</t>
  </si>
  <si>
    <t>-275103445</t>
  </si>
  <si>
    <t>(1,2+1,2+2,4+2,4)*18</t>
  </si>
  <si>
    <t>-883743335</t>
  </si>
  <si>
    <t>33,696+287,968</t>
  </si>
  <si>
    <t>-1909384093</t>
  </si>
  <si>
    <t>(19,22+19,22+13,1+0,9+0,9)*6,2+(13*0,7)</t>
  </si>
  <si>
    <t>-(1,2*2,4)*18</t>
  </si>
  <si>
    <t>-1868510498</t>
  </si>
  <si>
    <t>-44267206</t>
  </si>
  <si>
    <t>63033620</t>
  </si>
  <si>
    <t>-1343739425</t>
  </si>
  <si>
    <t>-924538331</t>
  </si>
  <si>
    <t>-1643873364</t>
  </si>
  <si>
    <t>-547520660</t>
  </si>
  <si>
    <t>-1396625364</t>
  </si>
  <si>
    <t>-326594505</t>
  </si>
  <si>
    <t>-1126804127</t>
  </si>
  <si>
    <t>129,6*0,26</t>
  </si>
  <si>
    <t>1224326960</t>
  </si>
  <si>
    <t>(18,9+18,9+1+13,1)*0,5</t>
  </si>
  <si>
    <t>-2011042095</t>
  </si>
  <si>
    <t>321,664-25,95</t>
  </si>
  <si>
    <t>909917864</t>
  </si>
  <si>
    <t>(1,2*2,4)*18</t>
  </si>
  <si>
    <t>-552799591</t>
  </si>
  <si>
    <t>1001622008</t>
  </si>
  <si>
    <t>(21+21+15+4)*6</t>
  </si>
  <si>
    <t>-1153558139</t>
  </si>
  <si>
    <t>366*60</t>
  </si>
  <si>
    <t>-1612924540</t>
  </si>
  <si>
    <t>-1487786127</t>
  </si>
  <si>
    <t>514949789</t>
  </si>
  <si>
    <t>-1259710851</t>
  </si>
  <si>
    <t>366</t>
  </si>
  <si>
    <t>949101112</t>
  </si>
  <si>
    <t>Lešení pomocné pro objekty pozemních staveb s lešeňovou podlahou v do 3,5 m zatížení do 150 kg/m2</t>
  </si>
  <si>
    <t>1123073652</t>
  </si>
  <si>
    <t>224</t>
  </si>
  <si>
    <t>-1752153315</t>
  </si>
  <si>
    <t>-903219305</t>
  </si>
  <si>
    <t>744862070</t>
  </si>
  <si>
    <t>1102475588</t>
  </si>
  <si>
    <t>856563279</t>
  </si>
  <si>
    <t>18,729*10</t>
  </si>
  <si>
    <t>-86017097</t>
  </si>
  <si>
    <t>181636856</t>
  </si>
  <si>
    <t>713110813</t>
  </si>
  <si>
    <t>Odstranění tepelné izolace stropů volně kladených z vláknitých materiálů tl přes 100 mm</t>
  </si>
  <si>
    <t>289566234</t>
  </si>
  <si>
    <t>18,15*12,35</t>
  </si>
  <si>
    <t>713111121</t>
  </si>
  <si>
    <t>Montáž izolace tepelné spodem stropů s uchycením drátem rohoží, pásů, dílců, desek</t>
  </si>
  <si>
    <t>375532333</t>
  </si>
  <si>
    <t>631508210</t>
  </si>
  <si>
    <t>pás tepelně izolační 80 mm 9000x1200 mm</t>
  </si>
  <si>
    <t>1063415203</t>
  </si>
  <si>
    <t>631507910</t>
  </si>
  <si>
    <t>pás tepelně izolační 200 mm 3500x1200 mm</t>
  </si>
  <si>
    <t>-2087743248</t>
  </si>
  <si>
    <t>713291132</t>
  </si>
  <si>
    <t>Montáž izolace tepelné parotěsné zábrany stropů vrchem fólií</t>
  </si>
  <si>
    <t>-616478996</t>
  </si>
  <si>
    <t>283292820</t>
  </si>
  <si>
    <t>folie parotěsná 170 g/m2</t>
  </si>
  <si>
    <t>-1898365779</t>
  </si>
  <si>
    <t>-979883554</t>
  </si>
  <si>
    <t>-1275197326</t>
  </si>
  <si>
    <t>-1501563186</t>
  </si>
  <si>
    <t>1261700401</t>
  </si>
  <si>
    <t>763431001</t>
  </si>
  <si>
    <t>Montáž minerálního podhledu s vyjímatelnými panely vel. do 0,36 m2 na zavěšený viditelný rošt</t>
  </si>
  <si>
    <t>-1238601767</t>
  </si>
  <si>
    <t>590365100</t>
  </si>
  <si>
    <t>deska podhledová tl. 15 mm</t>
  </si>
  <si>
    <t>729870433</t>
  </si>
  <si>
    <t>763431041</t>
  </si>
  <si>
    <t>Příplatek k montáži minerálního podhledu na zavěšený rošt za výšku zavěšení přes 0,5 do 1,0 m</t>
  </si>
  <si>
    <t>-96726499</t>
  </si>
  <si>
    <t>224,153</t>
  </si>
  <si>
    <t>763431702</t>
  </si>
  <si>
    <t>Montáž pomocné konstrukce pro uložení TI a parozábrany</t>
  </si>
  <si>
    <t>1806479353</t>
  </si>
  <si>
    <t>998763401</t>
  </si>
  <si>
    <t>Přesun hmot procentní pro sádrokartonové konstrukce v objektech v do 6 m</t>
  </si>
  <si>
    <t>520376398</t>
  </si>
  <si>
    <t>-2142317196</t>
  </si>
  <si>
    <t>1,2*18</t>
  </si>
  <si>
    <t>-931676559</t>
  </si>
  <si>
    <t>764245403</t>
  </si>
  <si>
    <t>Oplechování horních ploch a nadezdívek bez rohů z TiZn předzvětral plechu celoplošně lepené rš 250mm</t>
  </si>
  <si>
    <t>2143021045</t>
  </si>
  <si>
    <t>764245409</t>
  </si>
  <si>
    <t>Oplechování horních ploch a nadezdívek bez rohů z TiZn předzvětral plechu celoplošně lepené rš 800mm</t>
  </si>
  <si>
    <t>356728023</t>
  </si>
  <si>
    <t>-558042073</t>
  </si>
  <si>
    <t>-1332124973</t>
  </si>
  <si>
    <t>-434443661</t>
  </si>
  <si>
    <t>-284343164</t>
  </si>
  <si>
    <t>1049659714</t>
  </si>
  <si>
    <t>1111687852</t>
  </si>
  <si>
    <t>767581803</t>
  </si>
  <si>
    <t>Demontáž podhledu tvarovaný plech</t>
  </si>
  <si>
    <t>365326069</t>
  </si>
  <si>
    <t>767582800</t>
  </si>
  <si>
    <t>Demontáž roštu podhledu</t>
  </si>
  <si>
    <t>-281869598</t>
  </si>
  <si>
    <t>-977789123</t>
  </si>
  <si>
    <t>-495354593</t>
  </si>
  <si>
    <t>-1491356907</t>
  </si>
  <si>
    <t>1875354380</t>
  </si>
  <si>
    <t>446155810</t>
  </si>
  <si>
    <t>inveko6e - Elektro a hromosvody</t>
  </si>
  <si>
    <t>210010001.1</t>
  </si>
  <si>
    <t>Elektroinstalace osvětlení</t>
  </si>
  <si>
    <t>celkem</t>
  </si>
  <si>
    <t>2001530976</t>
  </si>
  <si>
    <t>210010003</t>
  </si>
  <si>
    <t>Hromosvody</t>
  </si>
  <si>
    <t>120024597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</si>
</sst>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sz val="8"/>
      <color rgb="FFFF0000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1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1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166" fontId="29" fillId="0" borderId="17" xfId="0" applyNumberFormat="1" applyFont="1" applyBorder="1" applyAlignment="1">
      <alignment vertical="center"/>
    </xf>
    <xf numFmtId="4" fontId="29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4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" fontId="24" fillId="5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4" fontId="11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3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24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4" fontId="36" fillId="6" borderId="25" xfId="0" applyNumberFormat="1" applyFont="1" applyFill="1" applyBorder="1" applyAlignment="1" applyProtection="1">
      <alignment vertical="center"/>
      <protection locked="0"/>
    </xf>
    <xf numFmtId="4" fontId="0" fillId="6" borderId="22" xfId="0" applyNumberFormat="1" applyFont="1" applyFill="1" applyBorder="1" applyAlignment="1" applyProtection="1">
      <alignment vertical="center"/>
      <protection locked="0"/>
    </xf>
    <xf numFmtId="4" fontId="0" fillId="6" borderId="24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R2" s="207" t="s">
        <v>8</v>
      </c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3" ht="36.950000000000003" customHeight="1">
      <c r="B4" s="23"/>
      <c r="C4" s="180" t="s">
        <v>12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24"/>
      <c r="AS4" s="25" t="s">
        <v>13</v>
      </c>
      <c r="BS4" s="19" t="s">
        <v>14</v>
      </c>
    </row>
    <row r="5" spans="1:73" ht="14.45" customHeight="1">
      <c r="B5" s="23"/>
      <c r="C5" s="26"/>
      <c r="D5" s="27" t="s">
        <v>15</v>
      </c>
      <c r="E5" s="26"/>
      <c r="F5" s="26"/>
      <c r="G5" s="26"/>
      <c r="H5" s="26"/>
      <c r="I5" s="26"/>
      <c r="J5" s="26"/>
      <c r="K5" s="182" t="s">
        <v>16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26"/>
      <c r="AQ5" s="24"/>
      <c r="BS5" s="19" t="s">
        <v>9</v>
      </c>
    </row>
    <row r="6" spans="1:73" ht="36.950000000000003" customHeight="1">
      <c r="B6" s="23"/>
      <c r="C6" s="26"/>
      <c r="D6" s="29" t="s">
        <v>17</v>
      </c>
      <c r="E6" s="26"/>
      <c r="F6" s="26"/>
      <c r="G6" s="26"/>
      <c r="H6" s="26"/>
      <c r="I6" s="26"/>
      <c r="J6" s="26"/>
      <c r="K6" s="184" t="s">
        <v>18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26"/>
      <c r="AQ6" s="24"/>
      <c r="BS6" s="19" t="s">
        <v>19</v>
      </c>
    </row>
    <row r="7" spans="1:73" ht="14.45" customHeight="1">
      <c r="B7" s="23"/>
      <c r="C7" s="26"/>
      <c r="D7" s="30" t="s">
        <v>20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21</v>
      </c>
      <c r="AL7" s="26"/>
      <c r="AM7" s="26"/>
      <c r="AN7" s="28" t="s">
        <v>5</v>
      </c>
      <c r="AO7" s="26"/>
      <c r="AP7" s="26"/>
      <c r="AQ7" s="24"/>
      <c r="BS7" s="19" t="s">
        <v>22</v>
      </c>
    </row>
    <row r="8" spans="1:73" ht="14.45" customHeight="1">
      <c r="B8" s="23"/>
      <c r="C8" s="26"/>
      <c r="D8" s="30" t="s">
        <v>23</v>
      </c>
      <c r="E8" s="26"/>
      <c r="F8" s="26"/>
      <c r="G8" s="26"/>
      <c r="H8" s="26"/>
      <c r="I8" s="26"/>
      <c r="J8" s="26"/>
      <c r="K8" s="28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25</v>
      </c>
      <c r="AL8" s="26"/>
      <c r="AM8" s="26"/>
      <c r="AN8" s="28" t="s">
        <v>26</v>
      </c>
      <c r="AO8" s="26"/>
      <c r="AP8" s="26"/>
      <c r="AQ8" s="24"/>
      <c r="BS8" s="19" t="s">
        <v>27</v>
      </c>
    </row>
    <row r="9" spans="1:73" ht="14.45" customHeight="1">
      <c r="B9" s="2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BS9" s="19" t="s">
        <v>28</v>
      </c>
    </row>
    <row r="10" spans="1:73" ht="14.45" customHeight="1">
      <c r="B10" s="23"/>
      <c r="C10" s="26"/>
      <c r="D10" s="30" t="s">
        <v>29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30</v>
      </c>
      <c r="AL10" s="26"/>
      <c r="AM10" s="26"/>
      <c r="AN10" s="28" t="s">
        <v>5</v>
      </c>
      <c r="AO10" s="26"/>
      <c r="AP10" s="26"/>
      <c r="AQ10" s="24"/>
      <c r="BS10" s="19" t="s">
        <v>19</v>
      </c>
    </row>
    <row r="11" spans="1:73" ht="18.399999999999999" customHeight="1">
      <c r="B11" s="23"/>
      <c r="C11" s="26"/>
      <c r="D11" s="26"/>
      <c r="E11" s="28" t="s">
        <v>31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32</v>
      </c>
      <c r="AL11" s="26"/>
      <c r="AM11" s="26"/>
      <c r="AN11" s="28" t="s">
        <v>5</v>
      </c>
      <c r="AO11" s="26"/>
      <c r="AP11" s="26"/>
      <c r="AQ11" s="24"/>
      <c r="BS11" s="19" t="s">
        <v>19</v>
      </c>
    </row>
    <row r="12" spans="1:73" ht="6.95" customHeight="1">
      <c r="B12" s="23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BS12" s="19" t="s">
        <v>19</v>
      </c>
    </row>
    <row r="13" spans="1:73" ht="14.45" customHeight="1">
      <c r="B13" s="23"/>
      <c r="C13" s="26"/>
      <c r="D13" s="30" t="s">
        <v>33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30</v>
      </c>
      <c r="AL13" s="26"/>
      <c r="AM13" s="26"/>
      <c r="AN13" s="28" t="s">
        <v>5</v>
      </c>
      <c r="AO13" s="26"/>
      <c r="AP13" s="26"/>
      <c r="AQ13" s="24"/>
      <c r="BS13" s="19" t="s">
        <v>19</v>
      </c>
    </row>
    <row r="14" spans="1:73" ht="15">
      <c r="B14" s="23"/>
      <c r="C14" s="26"/>
      <c r="D14" s="26"/>
      <c r="E14" s="28" t="s">
        <v>31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30" t="s">
        <v>32</v>
      </c>
      <c r="AL14" s="26"/>
      <c r="AM14" s="26"/>
      <c r="AN14" s="28" t="s">
        <v>5</v>
      </c>
      <c r="AO14" s="26"/>
      <c r="AP14" s="26"/>
      <c r="AQ14" s="24"/>
      <c r="BS14" s="19" t="s">
        <v>19</v>
      </c>
    </row>
    <row r="15" spans="1:73" ht="6.95" customHeight="1">
      <c r="B15" s="2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BS15" s="19" t="s">
        <v>6</v>
      </c>
    </row>
    <row r="16" spans="1:73" ht="14.45" customHeight="1">
      <c r="B16" s="23"/>
      <c r="C16" s="26"/>
      <c r="D16" s="30" t="s">
        <v>34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30</v>
      </c>
      <c r="AL16" s="26"/>
      <c r="AM16" s="26"/>
      <c r="AN16" s="28" t="s">
        <v>5</v>
      </c>
      <c r="AO16" s="26"/>
      <c r="AP16" s="26"/>
      <c r="AQ16" s="24"/>
      <c r="BS16" s="19" t="s">
        <v>6</v>
      </c>
    </row>
    <row r="17" spans="2:71" ht="18.399999999999999" customHeight="1">
      <c r="B17" s="23"/>
      <c r="C17" s="26"/>
      <c r="D17" s="26"/>
      <c r="E17" s="28" t="s">
        <v>35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32</v>
      </c>
      <c r="AL17" s="26"/>
      <c r="AM17" s="26"/>
      <c r="AN17" s="28" t="s">
        <v>5</v>
      </c>
      <c r="AO17" s="26"/>
      <c r="AP17" s="26"/>
      <c r="AQ17" s="24"/>
      <c r="BS17" s="19" t="s">
        <v>36</v>
      </c>
    </row>
    <row r="18" spans="2:71" ht="6.95" customHeight="1">
      <c r="B18" s="2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BS18" s="19" t="s">
        <v>9</v>
      </c>
    </row>
    <row r="19" spans="2:71" ht="14.45" customHeight="1">
      <c r="B19" s="23"/>
      <c r="C19" s="26"/>
      <c r="D19" s="30" t="s">
        <v>37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30</v>
      </c>
      <c r="AL19" s="26"/>
      <c r="AM19" s="26"/>
      <c r="AN19" s="28" t="s">
        <v>5</v>
      </c>
      <c r="AO19" s="26"/>
      <c r="AP19" s="26"/>
      <c r="AQ19" s="24"/>
      <c r="BS19" s="19" t="s">
        <v>9</v>
      </c>
    </row>
    <row r="20" spans="2:71" ht="18.399999999999999" customHeight="1">
      <c r="B20" s="23"/>
      <c r="C20" s="26"/>
      <c r="D20" s="26"/>
      <c r="E20" s="28" t="s">
        <v>31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32</v>
      </c>
      <c r="AL20" s="26"/>
      <c r="AM20" s="26"/>
      <c r="AN20" s="28" t="s">
        <v>5</v>
      </c>
      <c r="AO20" s="26"/>
      <c r="AP20" s="26"/>
      <c r="AQ20" s="24"/>
    </row>
    <row r="21" spans="2:71" ht="6.95" customHeight="1">
      <c r="B21" s="2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</row>
    <row r="22" spans="2:71" ht="15">
      <c r="B22" s="23"/>
      <c r="C22" s="26"/>
      <c r="D22" s="30" t="s">
        <v>38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</row>
    <row r="23" spans="2:71" ht="22.5" customHeight="1">
      <c r="B23" s="23"/>
      <c r="C23" s="26"/>
      <c r="D23" s="26"/>
      <c r="E23" s="185" t="s">
        <v>5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26"/>
      <c r="AP23" s="26"/>
      <c r="AQ23" s="24"/>
    </row>
    <row r="24" spans="2:71" ht="6.95" customHeight="1">
      <c r="B24" s="2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4"/>
    </row>
    <row r="25" spans="2:71" ht="6.95" customHeight="1">
      <c r="B25" s="23"/>
      <c r="C25" s="26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6"/>
      <c r="AQ25" s="24"/>
    </row>
    <row r="26" spans="2:71" ht="14.45" customHeight="1">
      <c r="B26" s="23"/>
      <c r="C26" s="26"/>
      <c r="D26" s="32" t="s">
        <v>39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09">
        <f>ROUND(AG87,2)</f>
        <v>0</v>
      </c>
      <c r="AL26" s="183"/>
      <c r="AM26" s="183"/>
      <c r="AN26" s="183"/>
      <c r="AO26" s="183"/>
      <c r="AP26" s="26"/>
      <c r="AQ26" s="24"/>
    </row>
    <row r="27" spans="2:71" ht="14.45" customHeight="1">
      <c r="B27" s="23"/>
      <c r="C27" s="26"/>
      <c r="D27" s="32" t="s">
        <v>40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09">
        <f>ROUND(AG94,2)</f>
        <v>0</v>
      </c>
      <c r="AL27" s="209"/>
      <c r="AM27" s="209"/>
      <c r="AN27" s="209"/>
      <c r="AO27" s="209"/>
      <c r="AP27" s="26"/>
      <c r="AQ27" s="24"/>
    </row>
    <row r="28" spans="2:71" s="1" customFormat="1" ht="6.95" customHeigh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</row>
    <row r="29" spans="2:71" s="1" customFormat="1" ht="25.9" customHeight="1">
      <c r="B29" s="33"/>
      <c r="C29" s="34"/>
      <c r="D29" s="36" t="s">
        <v>41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10">
        <f>ROUND(AK26+AK27,2)</f>
        <v>0</v>
      </c>
      <c r="AL29" s="211"/>
      <c r="AM29" s="211"/>
      <c r="AN29" s="211"/>
      <c r="AO29" s="211"/>
      <c r="AP29" s="34"/>
      <c r="AQ29" s="35"/>
    </row>
    <row r="30" spans="2:71" s="1" customFormat="1" ht="6.95" customHeight="1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</row>
    <row r="31" spans="2:71" s="2" customFormat="1" ht="14.45" customHeight="1">
      <c r="B31" s="38"/>
      <c r="C31" s="39"/>
      <c r="D31" s="40" t="s">
        <v>42</v>
      </c>
      <c r="E31" s="39"/>
      <c r="F31" s="40" t="s">
        <v>43</v>
      </c>
      <c r="G31" s="39"/>
      <c r="H31" s="39"/>
      <c r="I31" s="39"/>
      <c r="J31" s="39"/>
      <c r="K31" s="39"/>
      <c r="L31" s="175">
        <v>0.21</v>
      </c>
      <c r="M31" s="176"/>
      <c r="N31" s="176"/>
      <c r="O31" s="176"/>
      <c r="P31" s="39"/>
      <c r="Q31" s="39"/>
      <c r="R31" s="39"/>
      <c r="S31" s="39"/>
      <c r="T31" s="42" t="s">
        <v>44</v>
      </c>
      <c r="U31" s="39"/>
      <c r="V31" s="39"/>
      <c r="W31" s="177">
        <f>ROUND(AZ87+SUM(CD95),2)</f>
        <v>0</v>
      </c>
      <c r="X31" s="176"/>
      <c r="Y31" s="176"/>
      <c r="Z31" s="176"/>
      <c r="AA31" s="176"/>
      <c r="AB31" s="176"/>
      <c r="AC31" s="176"/>
      <c r="AD31" s="176"/>
      <c r="AE31" s="176"/>
      <c r="AF31" s="39"/>
      <c r="AG31" s="39"/>
      <c r="AH31" s="39"/>
      <c r="AI31" s="39"/>
      <c r="AJ31" s="39"/>
      <c r="AK31" s="177">
        <f>ROUND(AV87+SUM(BY95),2)</f>
        <v>0</v>
      </c>
      <c r="AL31" s="176"/>
      <c r="AM31" s="176"/>
      <c r="AN31" s="176"/>
      <c r="AO31" s="176"/>
      <c r="AP31" s="39"/>
      <c r="AQ31" s="43"/>
    </row>
    <row r="32" spans="2:71" s="2" customFormat="1" ht="14.45" customHeight="1">
      <c r="B32" s="38"/>
      <c r="C32" s="39"/>
      <c r="D32" s="39"/>
      <c r="E32" s="39"/>
      <c r="F32" s="40" t="s">
        <v>45</v>
      </c>
      <c r="G32" s="39"/>
      <c r="H32" s="39"/>
      <c r="I32" s="39"/>
      <c r="J32" s="39"/>
      <c r="K32" s="39"/>
      <c r="L32" s="175">
        <v>0.15</v>
      </c>
      <c r="M32" s="176"/>
      <c r="N32" s="176"/>
      <c r="O32" s="176"/>
      <c r="P32" s="39"/>
      <c r="Q32" s="39"/>
      <c r="R32" s="39"/>
      <c r="S32" s="39"/>
      <c r="T32" s="42" t="s">
        <v>44</v>
      </c>
      <c r="U32" s="39"/>
      <c r="V32" s="39"/>
      <c r="W32" s="177">
        <f>ROUND(BA87+SUM(CE95),2)</f>
        <v>0</v>
      </c>
      <c r="X32" s="176"/>
      <c r="Y32" s="176"/>
      <c r="Z32" s="176"/>
      <c r="AA32" s="176"/>
      <c r="AB32" s="176"/>
      <c r="AC32" s="176"/>
      <c r="AD32" s="176"/>
      <c r="AE32" s="176"/>
      <c r="AF32" s="39"/>
      <c r="AG32" s="39"/>
      <c r="AH32" s="39"/>
      <c r="AI32" s="39"/>
      <c r="AJ32" s="39"/>
      <c r="AK32" s="177">
        <f>ROUND(AW87+SUM(BZ95),2)</f>
        <v>0</v>
      </c>
      <c r="AL32" s="176"/>
      <c r="AM32" s="176"/>
      <c r="AN32" s="176"/>
      <c r="AO32" s="176"/>
      <c r="AP32" s="39"/>
      <c r="AQ32" s="43"/>
    </row>
    <row r="33" spans="2:43" s="2" customFormat="1" ht="14.45" hidden="1" customHeight="1">
      <c r="B33" s="38"/>
      <c r="C33" s="39"/>
      <c r="D33" s="39"/>
      <c r="E33" s="39"/>
      <c r="F33" s="40" t="s">
        <v>46</v>
      </c>
      <c r="G33" s="39"/>
      <c r="H33" s="39"/>
      <c r="I33" s="39"/>
      <c r="J33" s="39"/>
      <c r="K33" s="39"/>
      <c r="L33" s="175">
        <v>0.21</v>
      </c>
      <c r="M33" s="176"/>
      <c r="N33" s="176"/>
      <c r="O33" s="176"/>
      <c r="P33" s="39"/>
      <c r="Q33" s="39"/>
      <c r="R33" s="39"/>
      <c r="S33" s="39"/>
      <c r="T33" s="42" t="s">
        <v>44</v>
      </c>
      <c r="U33" s="39"/>
      <c r="V33" s="39"/>
      <c r="W33" s="177">
        <f>ROUND(BB87+SUM(CF95),2)</f>
        <v>0</v>
      </c>
      <c r="X33" s="176"/>
      <c r="Y33" s="176"/>
      <c r="Z33" s="176"/>
      <c r="AA33" s="176"/>
      <c r="AB33" s="176"/>
      <c r="AC33" s="176"/>
      <c r="AD33" s="176"/>
      <c r="AE33" s="176"/>
      <c r="AF33" s="39"/>
      <c r="AG33" s="39"/>
      <c r="AH33" s="39"/>
      <c r="AI33" s="39"/>
      <c r="AJ33" s="39"/>
      <c r="AK33" s="177">
        <v>0</v>
      </c>
      <c r="AL33" s="176"/>
      <c r="AM33" s="176"/>
      <c r="AN33" s="176"/>
      <c r="AO33" s="176"/>
      <c r="AP33" s="39"/>
      <c r="AQ33" s="43"/>
    </row>
    <row r="34" spans="2:43" s="2" customFormat="1" ht="14.45" hidden="1" customHeight="1">
      <c r="B34" s="38"/>
      <c r="C34" s="39"/>
      <c r="D34" s="39"/>
      <c r="E34" s="39"/>
      <c r="F34" s="40" t="s">
        <v>47</v>
      </c>
      <c r="G34" s="39"/>
      <c r="H34" s="39"/>
      <c r="I34" s="39"/>
      <c r="J34" s="39"/>
      <c r="K34" s="39"/>
      <c r="L34" s="175">
        <v>0.15</v>
      </c>
      <c r="M34" s="176"/>
      <c r="N34" s="176"/>
      <c r="O34" s="176"/>
      <c r="P34" s="39"/>
      <c r="Q34" s="39"/>
      <c r="R34" s="39"/>
      <c r="S34" s="39"/>
      <c r="T34" s="42" t="s">
        <v>44</v>
      </c>
      <c r="U34" s="39"/>
      <c r="V34" s="39"/>
      <c r="W34" s="177">
        <f>ROUND(BC87+SUM(CG95),2)</f>
        <v>0</v>
      </c>
      <c r="X34" s="176"/>
      <c r="Y34" s="176"/>
      <c r="Z34" s="176"/>
      <c r="AA34" s="176"/>
      <c r="AB34" s="176"/>
      <c r="AC34" s="176"/>
      <c r="AD34" s="176"/>
      <c r="AE34" s="176"/>
      <c r="AF34" s="39"/>
      <c r="AG34" s="39"/>
      <c r="AH34" s="39"/>
      <c r="AI34" s="39"/>
      <c r="AJ34" s="39"/>
      <c r="AK34" s="177">
        <v>0</v>
      </c>
      <c r="AL34" s="176"/>
      <c r="AM34" s="176"/>
      <c r="AN34" s="176"/>
      <c r="AO34" s="176"/>
      <c r="AP34" s="39"/>
      <c r="AQ34" s="43"/>
    </row>
    <row r="35" spans="2:43" s="2" customFormat="1" ht="14.45" hidden="1" customHeight="1">
      <c r="B35" s="38"/>
      <c r="C35" s="39"/>
      <c r="D35" s="39"/>
      <c r="E35" s="39"/>
      <c r="F35" s="40" t="s">
        <v>48</v>
      </c>
      <c r="G35" s="39"/>
      <c r="H35" s="39"/>
      <c r="I35" s="39"/>
      <c r="J35" s="39"/>
      <c r="K35" s="39"/>
      <c r="L35" s="175">
        <v>0</v>
      </c>
      <c r="M35" s="176"/>
      <c r="N35" s="176"/>
      <c r="O35" s="176"/>
      <c r="P35" s="39"/>
      <c r="Q35" s="39"/>
      <c r="R35" s="39"/>
      <c r="S35" s="39"/>
      <c r="T35" s="42" t="s">
        <v>44</v>
      </c>
      <c r="U35" s="39"/>
      <c r="V35" s="39"/>
      <c r="W35" s="177">
        <f>ROUND(BD87+SUM(CH95),2)</f>
        <v>0</v>
      </c>
      <c r="X35" s="176"/>
      <c r="Y35" s="176"/>
      <c r="Z35" s="176"/>
      <c r="AA35" s="176"/>
      <c r="AB35" s="176"/>
      <c r="AC35" s="176"/>
      <c r="AD35" s="176"/>
      <c r="AE35" s="176"/>
      <c r="AF35" s="39"/>
      <c r="AG35" s="39"/>
      <c r="AH35" s="39"/>
      <c r="AI35" s="39"/>
      <c r="AJ35" s="39"/>
      <c r="AK35" s="177">
        <v>0</v>
      </c>
      <c r="AL35" s="176"/>
      <c r="AM35" s="176"/>
      <c r="AN35" s="176"/>
      <c r="AO35" s="176"/>
      <c r="AP35" s="39"/>
      <c r="AQ35" s="43"/>
    </row>
    <row r="36" spans="2:43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2:43" s="1" customFormat="1" ht="25.9" customHeight="1">
      <c r="B37" s="33"/>
      <c r="C37" s="44"/>
      <c r="D37" s="45" t="s">
        <v>49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50</v>
      </c>
      <c r="U37" s="46"/>
      <c r="V37" s="46"/>
      <c r="W37" s="46"/>
      <c r="X37" s="186" t="s">
        <v>51</v>
      </c>
      <c r="Y37" s="187"/>
      <c r="Z37" s="187"/>
      <c r="AA37" s="187"/>
      <c r="AB37" s="187"/>
      <c r="AC37" s="46"/>
      <c r="AD37" s="46"/>
      <c r="AE37" s="46"/>
      <c r="AF37" s="46"/>
      <c r="AG37" s="46"/>
      <c r="AH37" s="46"/>
      <c r="AI37" s="46"/>
      <c r="AJ37" s="46"/>
      <c r="AK37" s="188">
        <f>SUM(AK29:AK35)</f>
        <v>0</v>
      </c>
      <c r="AL37" s="187"/>
      <c r="AM37" s="187"/>
      <c r="AN37" s="187"/>
      <c r="AO37" s="189"/>
      <c r="AP37" s="44"/>
      <c r="AQ37" s="35"/>
    </row>
    <row r="38" spans="2:43" s="1" customFormat="1" ht="14.45" customHeight="1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</row>
    <row r="39" spans="2:43">
      <c r="B39" s="2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4"/>
    </row>
    <row r="40" spans="2:43">
      <c r="B40" s="2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4"/>
    </row>
    <row r="41" spans="2:43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4"/>
    </row>
    <row r="42" spans="2:43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4"/>
    </row>
    <row r="43" spans="2:43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4"/>
    </row>
    <row r="44" spans="2:43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4"/>
    </row>
    <row r="45" spans="2:43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4"/>
    </row>
    <row r="46" spans="2:43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4"/>
    </row>
    <row r="47" spans="2:43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4"/>
    </row>
    <row r="48" spans="2:43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4"/>
    </row>
    <row r="49" spans="2:43" s="1" customFormat="1" ht="15">
      <c r="B49" s="33"/>
      <c r="C49" s="34"/>
      <c r="D49" s="48" t="s">
        <v>52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34"/>
      <c r="AB49" s="34"/>
      <c r="AC49" s="48" t="s">
        <v>53</v>
      </c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50"/>
      <c r="AP49" s="34"/>
      <c r="AQ49" s="35"/>
    </row>
    <row r="50" spans="2:43">
      <c r="B50" s="23"/>
      <c r="C50" s="26"/>
      <c r="D50" s="51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2"/>
      <c r="AA50" s="26"/>
      <c r="AB50" s="26"/>
      <c r="AC50" s="51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2"/>
      <c r="AP50" s="26"/>
      <c r="AQ50" s="24"/>
    </row>
    <row r="51" spans="2:43">
      <c r="B51" s="23"/>
      <c r="C51" s="26"/>
      <c r="D51" s="51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2"/>
      <c r="AA51" s="26"/>
      <c r="AB51" s="26"/>
      <c r="AC51" s="51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2"/>
      <c r="AP51" s="26"/>
      <c r="AQ51" s="24"/>
    </row>
    <row r="52" spans="2:43">
      <c r="B52" s="23"/>
      <c r="C52" s="26"/>
      <c r="D52" s="51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2"/>
      <c r="AA52" s="26"/>
      <c r="AB52" s="26"/>
      <c r="AC52" s="51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2"/>
      <c r="AP52" s="26"/>
      <c r="AQ52" s="24"/>
    </row>
    <row r="53" spans="2:43">
      <c r="B53" s="23"/>
      <c r="C53" s="26"/>
      <c r="D53" s="51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2"/>
      <c r="AA53" s="26"/>
      <c r="AB53" s="26"/>
      <c r="AC53" s="51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2"/>
      <c r="AP53" s="26"/>
      <c r="AQ53" s="24"/>
    </row>
    <row r="54" spans="2:43">
      <c r="B54" s="23"/>
      <c r="C54" s="26"/>
      <c r="D54" s="51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2"/>
      <c r="AA54" s="26"/>
      <c r="AB54" s="26"/>
      <c r="AC54" s="51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2"/>
      <c r="AP54" s="26"/>
      <c r="AQ54" s="24"/>
    </row>
    <row r="55" spans="2:43">
      <c r="B55" s="23"/>
      <c r="C55" s="26"/>
      <c r="D55" s="51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2"/>
      <c r="AA55" s="26"/>
      <c r="AB55" s="26"/>
      <c r="AC55" s="51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2"/>
      <c r="AP55" s="26"/>
      <c r="AQ55" s="24"/>
    </row>
    <row r="56" spans="2:43">
      <c r="B56" s="23"/>
      <c r="C56" s="26"/>
      <c r="D56" s="51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2"/>
      <c r="AA56" s="26"/>
      <c r="AB56" s="26"/>
      <c r="AC56" s="51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2"/>
      <c r="AP56" s="26"/>
      <c r="AQ56" s="24"/>
    </row>
    <row r="57" spans="2:43">
      <c r="B57" s="23"/>
      <c r="C57" s="26"/>
      <c r="D57" s="51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2"/>
      <c r="AA57" s="26"/>
      <c r="AB57" s="26"/>
      <c r="AC57" s="51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2"/>
      <c r="AP57" s="26"/>
      <c r="AQ57" s="24"/>
    </row>
    <row r="58" spans="2:43" s="1" customFormat="1" ht="15">
      <c r="B58" s="33"/>
      <c r="C58" s="34"/>
      <c r="D58" s="53" t="s">
        <v>54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55</v>
      </c>
      <c r="S58" s="54"/>
      <c r="T58" s="54"/>
      <c r="U58" s="54"/>
      <c r="V58" s="54"/>
      <c r="W58" s="54"/>
      <c r="X58" s="54"/>
      <c r="Y58" s="54"/>
      <c r="Z58" s="56"/>
      <c r="AA58" s="34"/>
      <c r="AB58" s="34"/>
      <c r="AC58" s="53" t="s">
        <v>54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5" t="s">
        <v>55</v>
      </c>
      <c r="AN58" s="54"/>
      <c r="AO58" s="56"/>
      <c r="AP58" s="34"/>
      <c r="AQ58" s="35"/>
    </row>
    <row r="59" spans="2:43">
      <c r="B59" s="2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4"/>
    </row>
    <row r="60" spans="2:43" s="1" customFormat="1" ht="15">
      <c r="B60" s="33"/>
      <c r="C60" s="34"/>
      <c r="D60" s="48" t="s">
        <v>56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34"/>
      <c r="AB60" s="34"/>
      <c r="AC60" s="48" t="s">
        <v>57</v>
      </c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50"/>
      <c r="AP60" s="34"/>
      <c r="AQ60" s="35"/>
    </row>
    <row r="61" spans="2:43">
      <c r="B61" s="23"/>
      <c r="C61" s="26"/>
      <c r="D61" s="51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2"/>
      <c r="AA61" s="26"/>
      <c r="AB61" s="26"/>
      <c r="AC61" s="51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2"/>
      <c r="AP61" s="26"/>
      <c r="AQ61" s="24"/>
    </row>
    <row r="62" spans="2:43">
      <c r="B62" s="23"/>
      <c r="C62" s="26"/>
      <c r="D62" s="51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2"/>
      <c r="AA62" s="26"/>
      <c r="AB62" s="26"/>
      <c r="AC62" s="51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2"/>
      <c r="AP62" s="26"/>
      <c r="AQ62" s="24"/>
    </row>
    <row r="63" spans="2:43">
      <c r="B63" s="23"/>
      <c r="C63" s="26"/>
      <c r="D63" s="51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2"/>
      <c r="AA63" s="26"/>
      <c r="AB63" s="26"/>
      <c r="AC63" s="51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2"/>
      <c r="AP63" s="26"/>
      <c r="AQ63" s="24"/>
    </row>
    <row r="64" spans="2:43">
      <c r="B64" s="23"/>
      <c r="C64" s="26"/>
      <c r="D64" s="51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2"/>
      <c r="AA64" s="26"/>
      <c r="AB64" s="26"/>
      <c r="AC64" s="51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2"/>
      <c r="AP64" s="26"/>
      <c r="AQ64" s="24"/>
    </row>
    <row r="65" spans="2:43">
      <c r="B65" s="23"/>
      <c r="C65" s="26"/>
      <c r="D65" s="51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2"/>
      <c r="AA65" s="26"/>
      <c r="AB65" s="26"/>
      <c r="AC65" s="51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2"/>
      <c r="AP65" s="26"/>
      <c r="AQ65" s="24"/>
    </row>
    <row r="66" spans="2:43">
      <c r="B66" s="23"/>
      <c r="C66" s="26"/>
      <c r="D66" s="51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2"/>
      <c r="AA66" s="26"/>
      <c r="AB66" s="26"/>
      <c r="AC66" s="51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2"/>
      <c r="AP66" s="26"/>
      <c r="AQ66" s="24"/>
    </row>
    <row r="67" spans="2:43">
      <c r="B67" s="23"/>
      <c r="C67" s="26"/>
      <c r="D67" s="51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2"/>
      <c r="AA67" s="26"/>
      <c r="AB67" s="26"/>
      <c r="AC67" s="51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2"/>
      <c r="AP67" s="26"/>
      <c r="AQ67" s="24"/>
    </row>
    <row r="68" spans="2:43">
      <c r="B68" s="23"/>
      <c r="C68" s="26"/>
      <c r="D68" s="51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2"/>
      <c r="AA68" s="26"/>
      <c r="AB68" s="26"/>
      <c r="AC68" s="51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2"/>
      <c r="AP68" s="26"/>
      <c r="AQ68" s="24"/>
    </row>
    <row r="69" spans="2:43" s="1" customFormat="1" ht="15">
      <c r="B69" s="33"/>
      <c r="C69" s="34"/>
      <c r="D69" s="53" t="s">
        <v>54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55</v>
      </c>
      <c r="S69" s="54"/>
      <c r="T69" s="54"/>
      <c r="U69" s="54"/>
      <c r="V69" s="54"/>
      <c r="W69" s="54"/>
      <c r="X69" s="54"/>
      <c r="Y69" s="54"/>
      <c r="Z69" s="56"/>
      <c r="AA69" s="34"/>
      <c r="AB69" s="34"/>
      <c r="AC69" s="53" t="s">
        <v>54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5" t="s">
        <v>55</v>
      </c>
      <c r="AN69" s="54"/>
      <c r="AO69" s="56"/>
      <c r="AP69" s="34"/>
      <c r="AQ69" s="35"/>
    </row>
    <row r="70" spans="2:43" s="1" customFormat="1" ht="6.95" customHeight="1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</row>
    <row r="71" spans="2:43" s="1" customFormat="1" ht="6.9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9"/>
    </row>
    <row r="75" spans="2:43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2"/>
    </row>
    <row r="76" spans="2:43" s="1" customFormat="1" ht="36.950000000000003" customHeight="1">
      <c r="B76" s="33"/>
      <c r="C76" s="180" t="s">
        <v>58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35"/>
    </row>
    <row r="77" spans="2:43" s="3" customFormat="1" ht="14.45" customHeight="1">
      <c r="B77" s="63"/>
      <c r="C77" s="30" t="s">
        <v>15</v>
      </c>
      <c r="D77" s="64"/>
      <c r="E77" s="64"/>
      <c r="F77" s="64"/>
      <c r="G77" s="64"/>
      <c r="H77" s="64"/>
      <c r="I77" s="64"/>
      <c r="J77" s="64"/>
      <c r="K77" s="64"/>
      <c r="L77" s="64" t="str">
        <f>K5</f>
        <v>jnveko6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5"/>
    </row>
    <row r="78" spans="2:43" s="4" customFormat="1" ht="36.950000000000003" customHeight="1">
      <c r="B78" s="66"/>
      <c r="C78" s="67" t="s">
        <v>17</v>
      </c>
      <c r="D78" s="68"/>
      <c r="E78" s="68"/>
      <c r="F78" s="68"/>
      <c r="G78" s="68"/>
      <c r="H78" s="68"/>
      <c r="I78" s="68"/>
      <c r="J78" s="68"/>
      <c r="K78" s="68"/>
      <c r="L78" s="190" t="str">
        <f>K6</f>
        <v>Snížení energetické náročnosti budov DPmÚL</v>
      </c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68"/>
      <c r="AQ78" s="69"/>
    </row>
    <row r="79" spans="2:43" s="1" customFormat="1" ht="6.95" customHeight="1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</row>
    <row r="80" spans="2:43" s="1" customFormat="1" ht="15">
      <c r="B80" s="33"/>
      <c r="C80" s="30" t="s">
        <v>23</v>
      </c>
      <c r="D80" s="34"/>
      <c r="E80" s="34"/>
      <c r="F80" s="34"/>
      <c r="G80" s="34"/>
      <c r="H80" s="34"/>
      <c r="I80" s="34"/>
      <c r="J80" s="34"/>
      <c r="K80" s="34"/>
      <c r="L80" s="70" t="str">
        <f>IF(K8="","",K8)</f>
        <v>Předlice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0" t="s">
        <v>25</v>
      </c>
      <c r="AJ80" s="34"/>
      <c r="AK80" s="34"/>
      <c r="AL80" s="34"/>
      <c r="AM80" s="71" t="str">
        <f>IF(AN8= "","",AN8)</f>
        <v>15.12.2015</v>
      </c>
      <c r="AN80" s="34"/>
      <c r="AO80" s="34"/>
      <c r="AP80" s="34"/>
      <c r="AQ80" s="35"/>
    </row>
    <row r="81" spans="1:76" s="1" customFormat="1" ht="6.95" customHeight="1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</row>
    <row r="82" spans="1:76" s="1" customFormat="1" ht="15">
      <c r="B82" s="33"/>
      <c r="C82" s="30" t="s">
        <v>29</v>
      </c>
      <c r="D82" s="34"/>
      <c r="E82" s="34"/>
      <c r="F82" s="34"/>
      <c r="G82" s="34"/>
      <c r="H82" s="34"/>
      <c r="I82" s="34"/>
      <c r="J82" s="34"/>
      <c r="K82" s="34"/>
      <c r="L82" s="64" t="str">
        <f>IF(E11= "","",E11)</f>
        <v xml:space="preserve"> 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0" t="s">
        <v>34</v>
      </c>
      <c r="AJ82" s="34"/>
      <c r="AK82" s="34"/>
      <c r="AL82" s="34"/>
      <c r="AM82" s="192" t="str">
        <f>IF(E17="","",E17)</f>
        <v>INVEKO 4U s.r.o.Litoměřice</v>
      </c>
      <c r="AN82" s="192"/>
      <c r="AO82" s="192"/>
      <c r="AP82" s="192"/>
      <c r="AQ82" s="35"/>
      <c r="AS82" s="194" t="s">
        <v>59</v>
      </c>
      <c r="AT82" s="195"/>
      <c r="AU82" s="49"/>
      <c r="AV82" s="49"/>
      <c r="AW82" s="49"/>
      <c r="AX82" s="49"/>
      <c r="AY82" s="49"/>
      <c r="AZ82" s="49"/>
      <c r="BA82" s="49"/>
      <c r="BB82" s="49"/>
      <c r="BC82" s="49"/>
      <c r="BD82" s="50"/>
    </row>
    <row r="83" spans="1:76" s="1" customFormat="1" ht="15">
      <c r="B83" s="33"/>
      <c r="C83" s="30" t="s">
        <v>33</v>
      </c>
      <c r="D83" s="34"/>
      <c r="E83" s="34"/>
      <c r="F83" s="34"/>
      <c r="G83" s="34"/>
      <c r="H83" s="34"/>
      <c r="I83" s="34"/>
      <c r="J83" s="34"/>
      <c r="K83" s="34"/>
      <c r="L83" s="64" t="str">
        <f>IF(E14="","",E14)</f>
        <v xml:space="preserve"> </v>
      </c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0" t="s">
        <v>37</v>
      </c>
      <c r="AJ83" s="34"/>
      <c r="AK83" s="34"/>
      <c r="AL83" s="34"/>
      <c r="AM83" s="192" t="str">
        <f>IF(E20="","",E20)</f>
        <v xml:space="preserve"> </v>
      </c>
      <c r="AN83" s="192"/>
      <c r="AO83" s="192"/>
      <c r="AP83" s="192"/>
      <c r="AQ83" s="35"/>
      <c r="AS83" s="196"/>
      <c r="AT83" s="197"/>
      <c r="AU83" s="34"/>
      <c r="AV83" s="34"/>
      <c r="AW83" s="34"/>
      <c r="AX83" s="34"/>
      <c r="AY83" s="34"/>
      <c r="AZ83" s="34"/>
      <c r="BA83" s="34"/>
      <c r="BB83" s="34"/>
      <c r="BC83" s="34"/>
      <c r="BD83" s="72"/>
    </row>
    <row r="84" spans="1:76" s="1" customFormat="1" ht="10.9" customHeight="1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S84" s="196"/>
      <c r="AT84" s="197"/>
      <c r="AU84" s="34"/>
      <c r="AV84" s="34"/>
      <c r="AW84" s="34"/>
      <c r="AX84" s="34"/>
      <c r="AY84" s="34"/>
      <c r="AZ84" s="34"/>
      <c r="BA84" s="34"/>
      <c r="BB84" s="34"/>
      <c r="BC84" s="34"/>
      <c r="BD84" s="72"/>
    </row>
    <row r="85" spans="1:76" s="1" customFormat="1" ht="29.25" customHeight="1">
      <c r="B85" s="33"/>
      <c r="C85" s="198" t="s">
        <v>60</v>
      </c>
      <c r="D85" s="199"/>
      <c r="E85" s="199"/>
      <c r="F85" s="199"/>
      <c r="G85" s="199"/>
      <c r="H85" s="73"/>
      <c r="I85" s="200" t="s">
        <v>61</v>
      </c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200" t="s">
        <v>62</v>
      </c>
      <c r="AH85" s="199"/>
      <c r="AI85" s="199"/>
      <c r="AJ85" s="199"/>
      <c r="AK85" s="199"/>
      <c r="AL85" s="199"/>
      <c r="AM85" s="199"/>
      <c r="AN85" s="200" t="s">
        <v>63</v>
      </c>
      <c r="AO85" s="199"/>
      <c r="AP85" s="201"/>
      <c r="AQ85" s="35"/>
      <c r="AS85" s="74" t="s">
        <v>64</v>
      </c>
      <c r="AT85" s="75" t="s">
        <v>65</v>
      </c>
      <c r="AU85" s="75" t="s">
        <v>66</v>
      </c>
      <c r="AV85" s="75" t="s">
        <v>67</v>
      </c>
      <c r="AW85" s="75" t="s">
        <v>68</v>
      </c>
      <c r="AX85" s="75" t="s">
        <v>69</v>
      </c>
      <c r="AY85" s="75" t="s">
        <v>70</v>
      </c>
      <c r="AZ85" s="75" t="s">
        <v>71</v>
      </c>
      <c r="BA85" s="75" t="s">
        <v>72</v>
      </c>
      <c r="BB85" s="75" t="s">
        <v>73</v>
      </c>
      <c r="BC85" s="75" t="s">
        <v>74</v>
      </c>
      <c r="BD85" s="76" t="s">
        <v>75</v>
      </c>
    </row>
    <row r="86" spans="1:76" s="1" customFormat="1" ht="10.9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S86" s="77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76" s="4" customFormat="1" ht="32.450000000000003" customHeight="1">
      <c r="B87" s="66"/>
      <c r="C87" s="78" t="s">
        <v>76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202">
        <f>ROUND(SUM(AG88:AG92),2)</f>
        <v>0</v>
      </c>
      <c r="AH87" s="202"/>
      <c r="AI87" s="202"/>
      <c r="AJ87" s="202"/>
      <c r="AK87" s="202"/>
      <c r="AL87" s="202"/>
      <c r="AM87" s="202"/>
      <c r="AN87" s="203">
        <f t="shared" ref="AN87:AN92" si="0">SUM(AG87,AT87)</f>
        <v>0</v>
      </c>
      <c r="AO87" s="203"/>
      <c r="AP87" s="203"/>
      <c r="AQ87" s="69"/>
      <c r="AS87" s="80">
        <f>ROUND(SUM(AS88:AS92),2)</f>
        <v>0</v>
      </c>
      <c r="AT87" s="81">
        <f t="shared" ref="AT87:AT92" si="1">ROUND(SUM(AV87:AW87),2)</f>
        <v>0</v>
      </c>
      <c r="AU87" s="82">
        <f>ROUND(SUM(AU88:AU92),5)</f>
        <v>11355.554270000001</v>
      </c>
      <c r="AV87" s="81">
        <f>ROUND(AZ87*L31,2)</f>
        <v>0</v>
      </c>
      <c r="AW87" s="81">
        <f>ROUND(BA87*L32,2)</f>
        <v>0</v>
      </c>
      <c r="AX87" s="81">
        <f>ROUND(BB87*L31,2)</f>
        <v>0</v>
      </c>
      <c r="AY87" s="81">
        <f>ROUND(BC87*L32,2)</f>
        <v>0</v>
      </c>
      <c r="AZ87" s="81">
        <f>ROUND(SUM(AZ88:AZ92),2)</f>
        <v>0</v>
      </c>
      <c r="BA87" s="81">
        <f>ROUND(SUM(BA88:BA92),2)</f>
        <v>0</v>
      </c>
      <c r="BB87" s="81">
        <f>ROUND(SUM(BB88:BB92),2)</f>
        <v>0</v>
      </c>
      <c r="BC87" s="81">
        <f>ROUND(SUM(BC88:BC92),2)</f>
        <v>0</v>
      </c>
      <c r="BD87" s="83">
        <f>ROUND(SUM(BD88:BD92),2)</f>
        <v>0</v>
      </c>
      <c r="BS87" s="84" t="s">
        <v>77</v>
      </c>
      <c r="BT87" s="84" t="s">
        <v>78</v>
      </c>
      <c r="BU87" s="85" t="s">
        <v>79</v>
      </c>
      <c r="BV87" s="84" t="s">
        <v>80</v>
      </c>
      <c r="BW87" s="84" t="s">
        <v>81</v>
      </c>
      <c r="BX87" s="84" t="s">
        <v>82</v>
      </c>
    </row>
    <row r="88" spans="1:76" s="5" customFormat="1" ht="37.5" customHeight="1">
      <c r="A88" s="86" t="s">
        <v>83</v>
      </c>
      <c r="B88" s="87"/>
      <c r="C88" s="88"/>
      <c r="D88" s="193" t="s">
        <v>84</v>
      </c>
      <c r="E88" s="193"/>
      <c r="F88" s="193"/>
      <c r="G88" s="193"/>
      <c r="H88" s="193"/>
      <c r="I88" s="89"/>
      <c r="J88" s="193" t="s">
        <v>85</v>
      </c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204">
        <f>'inveko6a - SO 1 Vrátnice'!M30</f>
        <v>0</v>
      </c>
      <c r="AH88" s="205"/>
      <c r="AI88" s="205"/>
      <c r="AJ88" s="205"/>
      <c r="AK88" s="205"/>
      <c r="AL88" s="205"/>
      <c r="AM88" s="205"/>
      <c r="AN88" s="204">
        <f t="shared" si="0"/>
        <v>0</v>
      </c>
      <c r="AO88" s="205"/>
      <c r="AP88" s="205"/>
      <c r="AQ88" s="90"/>
      <c r="AS88" s="91">
        <f>'inveko6a - SO 1 Vrátnice'!M28</f>
        <v>0</v>
      </c>
      <c r="AT88" s="92">
        <f t="shared" si="1"/>
        <v>0</v>
      </c>
      <c r="AU88" s="93">
        <f>'inveko6a - SO 1 Vrátnice'!W127</f>
        <v>1590.6052169999998</v>
      </c>
      <c r="AV88" s="92">
        <f>'inveko6a - SO 1 Vrátnice'!M32</f>
        <v>0</v>
      </c>
      <c r="AW88" s="92">
        <f>'inveko6a - SO 1 Vrátnice'!M33</f>
        <v>0</v>
      </c>
      <c r="AX88" s="92">
        <f>'inveko6a - SO 1 Vrátnice'!M34</f>
        <v>0</v>
      </c>
      <c r="AY88" s="92">
        <f>'inveko6a - SO 1 Vrátnice'!M35</f>
        <v>0</v>
      </c>
      <c r="AZ88" s="92">
        <f>'inveko6a - SO 1 Vrátnice'!H32</f>
        <v>0</v>
      </c>
      <c r="BA88" s="92">
        <f>'inveko6a - SO 1 Vrátnice'!H33</f>
        <v>0</v>
      </c>
      <c r="BB88" s="92">
        <f>'inveko6a - SO 1 Vrátnice'!H34</f>
        <v>0</v>
      </c>
      <c r="BC88" s="92">
        <f>'inveko6a - SO 1 Vrátnice'!H35</f>
        <v>0</v>
      </c>
      <c r="BD88" s="94">
        <f>'inveko6a - SO 1 Vrátnice'!H36</f>
        <v>0</v>
      </c>
      <c r="BT88" s="95" t="s">
        <v>22</v>
      </c>
      <c r="BV88" s="95" t="s">
        <v>80</v>
      </c>
      <c r="BW88" s="95" t="s">
        <v>86</v>
      </c>
      <c r="BX88" s="95" t="s">
        <v>81</v>
      </c>
    </row>
    <row r="89" spans="1:76" s="5" customFormat="1" ht="37.5" customHeight="1">
      <c r="A89" s="86" t="s">
        <v>83</v>
      </c>
      <c r="B89" s="87"/>
      <c r="C89" s="88"/>
      <c r="D89" s="193" t="s">
        <v>87</v>
      </c>
      <c r="E89" s="193"/>
      <c r="F89" s="193"/>
      <c r="G89" s="193"/>
      <c r="H89" s="193"/>
      <c r="I89" s="89"/>
      <c r="J89" s="193" t="s">
        <v>88</v>
      </c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204">
        <f>'inveko6b - SO2 Dispečink'!M30</f>
        <v>0</v>
      </c>
      <c r="AH89" s="205"/>
      <c r="AI89" s="205"/>
      <c r="AJ89" s="205"/>
      <c r="AK89" s="205"/>
      <c r="AL89" s="205"/>
      <c r="AM89" s="205"/>
      <c r="AN89" s="204">
        <f t="shared" si="0"/>
        <v>0</v>
      </c>
      <c r="AO89" s="205"/>
      <c r="AP89" s="205"/>
      <c r="AQ89" s="90"/>
      <c r="AS89" s="91">
        <f>'inveko6b - SO2 Dispečink'!M28</f>
        <v>0</v>
      </c>
      <c r="AT89" s="92">
        <f t="shared" si="1"/>
        <v>0</v>
      </c>
      <c r="AU89" s="93">
        <f>'inveko6b - SO2 Dispečink'!W128</f>
        <v>2182.1914409999999</v>
      </c>
      <c r="AV89" s="92">
        <f>'inveko6b - SO2 Dispečink'!M32</f>
        <v>0</v>
      </c>
      <c r="AW89" s="92">
        <f>'inveko6b - SO2 Dispečink'!M33</f>
        <v>0</v>
      </c>
      <c r="AX89" s="92">
        <f>'inveko6b - SO2 Dispečink'!M34</f>
        <v>0</v>
      </c>
      <c r="AY89" s="92">
        <f>'inveko6b - SO2 Dispečink'!M35</f>
        <v>0</v>
      </c>
      <c r="AZ89" s="92">
        <f>'inveko6b - SO2 Dispečink'!H32</f>
        <v>0</v>
      </c>
      <c r="BA89" s="92">
        <f>'inveko6b - SO2 Dispečink'!H33</f>
        <v>0</v>
      </c>
      <c r="BB89" s="92">
        <f>'inveko6b - SO2 Dispečink'!H34</f>
        <v>0</v>
      </c>
      <c r="BC89" s="92">
        <f>'inveko6b - SO2 Dispečink'!H35</f>
        <v>0</v>
      </c>
      <c r="BD89" s="94">
        <f>'inveko6b - SO2 Dispečink'!H36</f>
        <v>0</v>
      </c>
      <c r="BT89" s="95" t="s">
        <v>22</v>
      </c>
      <c r="BV89" s="95" t="s">
        <v>80</v>
      </c>
      <c r="BW89" s="95" t="s">
        <v>89</v>
      </c>
      <c r="BX89" s="95" t="s">
        <v>81</v>
      </c>
    </row>
    <row r="90" spans="1:76" s="5" customFormat="1" ht="37.5" customHeight="1">
      <c r="A90" s="86" t="s">
        <v>83</v>
      </c>
      <c r="B90" s="87"/>
      <c r="C90" s="88"/>
      <c r="D90" s="193" t="s">
        <v>90</v>
      </c>
      <c r="E90" s="193"/>
      <c r="F90" s="193"/>
      <c r="G90" s="193"/>
      <c r="H90" s="193"/>
      <c r="I90" s="89"/>
      <c r="J90" s="193" t="s">
        <v>91</v>
      </c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204">
        <f>'inveko6c - SO 3 Hlavní ob...'!M30</f>
        <v>0</v>
      </c>
      <c r="AH90" s="205"/>
      <c r="AI90" s="205"/>
      <c r="AJ90" s="205"/>
      <c r="AK90" s="205"/>
      <c r="AL90" s="205"/>
      <c r="AM90" s="205"/>
      <c r="AN90" s="204">
        <f t="shared" si="0"/>
        <v>0</v>
      </c>
      <c r="AO90" s="205"/>
      <c r="AP90" s="205"/>
      <c r="AQ90" s="90"/>
      <c r="AS90" s="91">
        <f>'inveko6c - SO 3 Hlavní ob...'!M28</f>
        <v>0</v>
      </c>
      <c r="AT90" s="92">
        <f t="shared" si="1"/>
        <v>0</v>
      </c>
      <c r="AU90" s="93">
        <f>'inveko6c - SO 3 Hlavní ob...'!W136</f>
        <v>6090.8548880000008</v>
      </c>
      <c r="AV90" s="92">
        <f>'inveko6c - SO 3 Hlavní ob...'!M32</f>
        <v>0</v>
      </c>
      <c r="AW90" s="92">
        <f>'inveko6c - SO 3 Hlavní ob...'!M33</f>
        <v>0</v>
      </c>
      <c r="AX90" s="92">
        <f>'inveko6c - SO 3 Hlavní ob...'!M34</f>
        <v>0</v>
      </c>
      <c r="AY90" s="92">
        <f>'inveko6c - SO 3 Hlavní ob...'!M35</f>
        <v>0</v>
      </c>
      <c r="AZ90" s="92">
        <f>'inveko6c - SO 3 Hlavní ob...'!H32</f>
        <v>0</v>
      </c>
      <c r="BA90" s="92">
        <f>'inveko6c - SO 3 Hlavní ob...'!H33</f>
        <v>0</v>
      </c>
      <c r="BB90" s="92">
        <f>'inveko6c - SO 3 Hlavní ob...'!H34</f>
        <v>0</v>
      </c>
      <c r="BC90" s="92">
        <f>'inveko6c - SO 3 Hlavní ob...'!H35</f>
        <v>0</v>
      </c>
      <c r="BD90" s="94">
        <f>'inveko6c - SO 3 Hlavní ob...'!H36</f>
        <v>0</v>
      </c>
      <c r="BT90" s="95" t="s">
        <v>22</v>
      </c>
      <c r="BV90" s="95" t="s">
        <v>80</v>
      </c>
      <c r="BW90" s="95" t="s">
        <v>92</v>
      </c>
      <c r="BX90" s="95" t="s">
        <v>81</v>
      </c>
    </row>
    <row r="91" spans="1:76" s="5" customFormat="1" ht="37.5" customHeight="1">
      <c r="A91" s="86" t="s">
        <v>83</v>
      </c>
      <c r="B91" s="87"/>
      <c r="C91" s="88"/>
      <c r="D91" s="193" t="s">
        <v>93</v>
      </c>
      <c r="E91" s="193"/>
      <c r="F91" s="193"/>
      <c r="G91" s="193"/>
      <c r="H91" s="193"/>
      <c r="I91" s="89"/>
      <c r="J91" s="193" t="s">
        <v>94</v>
      </c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204">
        <f>'inveko6d - SO 4 Společens...'!M30</f>
        <v>0</v>
      </c>
      <c r="AH91" s="205"/>
      <c r="AI91" s="205"/>
      <c r="AJ91" s="205"/>
      <c r="AK91" s="205"/>
      <c r="AL91" s="205"/>
      <c r="AM91" s="205"/>
      <c r="AN91" s="204">
        <f t="shared" si="0"/>
        <v>0</v>
      </c>
      <c r="AO91" s="205"/>
      <c r="AP91" s="205"/>
      <c r="AQ91" s="90"/>
      <c r="AS91" s="91">
        <f>'inveko6d - SO 4 Společens...'!M28</f>
        <v>0</v>
      </c>
      <c r="AT91" s="92">
        <f t="shared" si="1"/>
        <v>0</v>
      </c>
      <c r="AU91" s="93">
        <f>'inveko6d - SO 4 Společens...'!W123</f>
        <v>1491.7427250000001</v>
      </c>
      <c r="AV91" s="92">
        <f>'inveko6d - SO 4 Společens...'!M32</f>
        <v>0</v>
      </c>
      <c r="AW91" s="92">
        <f>'inveko6d - SO 4 Společens...'!M33</f>
        <v>0</v>
      </c>
      <c r="AX91" s="92">
        <f>'inveko6d - SO 4 Společens...'!M34</f>
        <v>0</v>
      </c>
      <c r="AY91" s="92">
        <f>'inveko6d - SO 4 Společens...'!M35</f>
        <v>0</v>
      </c>
      <c r="AZ91" s="92">
        <f>'inveko6d - SO 4 Společens...'!H32</f>
        <v>0</v>
      </c>
      <c r="BA91" s="92">
        <f>'inveko6d - SO 4 Společens...'!H33</f>
        <v>0</v>
      </c>
      <c r="BB91" s="92">
        <f>'inveko6d - SO 4 Společens...'!H34</f>
        <v>0</v>
      </c>
      <c r="BC91" s="92">
        <f>'inveko6d - SO 4 Společens...'!H35</f>
        <v>0</v>
      </c>
      <c r="BD91" s="94">
        <f>'inveko6d - SO 4 Společens...'!H36</f>
        <v>0</v>
      </c>
      <c r="BT91" s="95" t="s">
        <v>22</v>
      </c>
      <c r="BV91" s="95" t="s">
        <v>80</v>
      </c>
      <c r="BW91" s="95" t="s">
        <v>95</v>
      </c>
      <c r="BX91" s="95" t="s">
        <v>81</v>
      </c>
    </row>
    <row r="92" spans="1:76" s="5" customFormat="1" ht="37.5" customHeight="1">
      <c r="A92" s="86" t="s">
        <v>83</v>
      </c>
      <c r="B92" s="87"/>
      <c r="C92" s="88"/>
      <c r="D92" s="193" t="s">
        <v>96</v>
      </c>
      <c r="E92" s="193"/>
      <c r="F92" s="193"/>
      <c r="G92" s="193"/>
      <c r="H92" s="193"/>
      <c r="I92" s="89"/>
      <c r="J92" s="193" t="s">
        <v>97</v>
      </c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204">
        <f>'inveko6e - Elektro a hrom...'!M30</f>
        <v>0</v>
      </c>
      <c r="AH92" s="205"/>
      <c r="AI92" s="205"/>
      <c r="AJ92" s="205"/>
      <c r="AK92" s="205"/>
      <c r="AL92" s="205"/>
      <c r="AM92" s="205"/>
      <c r="AN92" s="204">
        <f t="shared" si="0"/>
        <v>0</v>
      </c>
      <c r="AO92" s="205"/>
      <c r="AP92" s="205"/>
      <c r="AQ92" s="90"/>
      <c r="AS92" s="96">
        <f>'inveko6e - Elektro a hrom...'!M28</f>
        <v>0</v>
      </c>
      <c r="AT92" s="97">
        <f t="shared" si="1"/>
        <v>0</v>
      </c>
      <c r="AU92" s="98">
        <f>'inveko6e - Elektro a hrom...'!W111</f>
        <v>0.16</v>
      </c>
      <c r="AV92" s="97">
        <f>'inveko6e - Elektro a hrom...'!M32</f>
        <v>0</v>
      </c>
      <c r="AW92" s="97">
        <f>'inveko6e - Elektro a hrom...'!M33</f>
        <v>0</v>
      </c>
      <c r="AX92" s="97">
        <f>'inveko6e - Elektro a hrom...'!M34</f>
        <v>0</v>
      </c>
      <c r="AY92" s="97">
        <f>'inveko6e - Elektro a hrom...'!M35</f>
        <v>0</v>
      </c>
      <c r="AZ92" s="97">
        <f>'inveko6e - Elektro a hrom...'!H32</f>
        <v>0</v>
      </c>
      <c r="BA92" s="97">
        <f>'inveko6e - Elektro a hrom...'!H33</f>
        <v>0</v>
      </c>
      <c r="BB92" s="97">
        <f>'inveko6e - Elektro a hrom...'!H34</f>
        <v>0</v>
      </c>
      <c r="BC92" s="97">
        <f>'inveko6e - Elektro a hrom...'!H35</f>
        <v>0</v>
      </c>
      <c r="BD92" s="99">
        <f>'inveko6e - Elektro a hrom...'!H36</f>
        <v>0</v>
      </c>
      <c r="BT92" s="95" t="s">
        <v>22</v>
      </c>
      <c r="BV92" s="95" t="s">
        <v>80</v>
      </c>
      <c r="BW92" s="95" t="s">
        <v>98</v>
      </c>
      <c r="BX92" s="95" t="s">
        <v>81</v>
      </c>
    </row>
    <row r="93" spans="1:76">
      <c r="B93" s="2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4"/>
    </row>
    <row r="94" spans="1:76" s="1" customFormat="1" ht="30" customHeight="1">
      <c r="B94" s="33"/>
      <c r="C94" s="78" t="s">
        <v>99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203">
        <v>0</v>
      </c>
      <c r="AH94" s="203"/>
      <c r="AI94" s="203"/>
      <c r="AJ94" s="203"/>
      <c r="AK94" s="203"/>
      <c r="AL94" s="203"/>
      <c r="AM94" s="203"/>
      <c r="AN94" s="203">
        <v>0</v>
      </c>
      <c r="AO94" s="203"/>
      <c r="AP94" s="203"/>
      <c r="AQ94" s="35"/>
      <c r="AS94" s="74" t="s">
        <v>100</v>
      </c>
      <c r="AT94" s="75" t="s">
        <v>101</v>
      </c>
      <c r="AU94" s="75" t="s">
        <v>42</v>
      </c>
      <c r="AV94" s="76" t="s">
        <v>65</v>
      </c>
    </row>
    <row r="95" spans="1:76" s="1" customFormat="1" ht="10.9" customHeight="1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5"/>
      <c r="AS95" s="100"/>
      <c r="AT95" s="54"/>
      <c r="AU95" s="54"/>
      <c r="AV95" s="56"/>
    </row>
    <row r="96" spans="1:76" s="1" customFormat="1" ht="30" customHeight="1">
      <c r="B96" s="33"/>
      <c r="C96" s="101" t="s">
        <v>102</v>
      </c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206">
        <f>ROUND(AG87+AG94,2)</f>
        <v>0</v>
      </c>
      <c r="AH96" s="206"/>
      <c r="AI96" s="206"/>
      <c r="AJ96" s="206"/>
      <c r="AK96" s="206"/>
      <c r="AL96" s="206"/>
      <c r="AM96" s="206"/>
      <c r="AN96" s="206">
        <f>AN87+AN94</f>
        <v>0</v>
      </c>
      <c r="AO96" s="206"/>
      <c r="AP96" s="206"/>
      <c r="AQ96" s="35"/>
    </row>
    <row r="97" spans="2:43" s="1" customFormat="1" ht="6.95" customHeight="1"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9"/>
    </row>
  </sheetData>
  <mergeCells count="61">
    <mergeCell ref="AG94:AM94"/>
    <mergeCell ref="AN94:AP94"/>
    <mergeCell ref="AG96:AM96"/>
    <mergeCell ref="AN96:AP96"/>
    <mergeCell ref="AR2:BE2"/>
    <mergeCell ref="AN92:AP92"/>
    <mergeCell ref="AG92:AM92"/>
    <mergeCell ref="AN89:AP89"/>
    <mergeCell ref="AG89:AM89"/>
    <mergeCell ref="AK26:AO26"/>
    <mergeCell ref="AK27:AO27"/>
    <mergeCell ref="AK29:AO29"/>
    <mergeCell ref="D92:H92"/>
    <mergeCell ref="J92:AF92"/>
    <mergeCell ref="AG87:AM87"/>
    <mergeCell ref="AN87:AP87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N88:AP88"/>
    <mergeCell ref="AG88:AM88"/>
    <mergeCell ref="D88:H88"/>
    <mergeCell ref="J88:AF88"/>
    <mergeCell ref="D89:H89"/>
    <mergeCell ref="J89:AF89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/>
    <hyperlink ref="W1:AF1" location="C87" display="2) Rekapitulace objektů"/>
    <hyperlink ref="A88" location="'inveko6a - SO 1 Vrátnice'!C2" display="/"/>
    <hyperlink ref="A89" location="'inveko6b - SO2 Dispečink'!C2" display="/"/>
    <hyperlink ref="A90" location="'inveko6c - SO 3 Hlavní ob...'!C2" display="/"/>
    <hyperlink ref="A91" location="'inveko6d - SO 4 Společens...'!C2" display="/"/>
    <hyperlink ref="A92" location="'inveko6e - Elektro a hrom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62"/>
  <sheetViews>
    <sheetView showGridLines="0" workbookViewId="0">
      <pane ySplit="1" topLeftCell="A245" activePane="bottomLeft" state="frozen"/>
      <selection pane="bottomLeft" activeCell="L261" activeCellId="5" sqref="L253:M253 L254:M254 L255:M255 L258:M258 L260:M260 L261:M26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3"/>
      <c r="B1" s="13"/>
      <c r="C1" s="13"/>
      <c r="D1" s="14" t="s">
        <v>1</v>
      </c>
      <c r="E1" s="13"/>
      <c r="F1" s="15" t="s">
        <v>103</v>
      </c>
      <c r="G1" s="15"/>
      <c r="H1" s="250" t="s">
        <v>104</v>
      </c>
      <c r="I1" s="250"/>
      <c r="J1" s="250"/>
      <c r="K1" s="250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03"/>
      <c r="V1" s="10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07" t="s">
        <v>8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9" t="s">
        <v>86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80" t="s">
        <v>109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4"/>
      <c r="T4" s="25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17</v>
      </c>
      <c r="E6" s="26"/>
      <c r="F6" s="212" t="str">
        <f>'Rekapitulace stavby'!K6</f>
        <v>Snížení energetické náročnosti budov DPmÚL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"/>
      <c r="R6" s="24"/>
    </row>
    <row r="7" spans="1:66" s="1" customFormat="1" ht="32.85" customHeight="1">
      <c r="B7" s="33"/>
      <c r="C7" s="34"/>
      <c r="D7" s="29" t="s">
        <v>110</v>
      </c>
      <c r="E7" s="34"/>
      <c r="F7" s="184" t="s">
        <v>111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34"/>
      <c r="R7" s="35"/>
    </row>
    <row r="8" spans="1:66" s="1" customFormat="1" ht="14.45" customHeight="1">
      <c r="B8" s="33"/>
      <c r="C8" s="34"/>
      <c r="D8" s="30" t="s">
        <v>20</v>
      </c>
      <c r="E8" s="34"/>
      <c r="F8" s="28" t="s">
        <v>5</v>
      </c>
      <c r="G8" s="34"/>
      <c r="H8" s="34"/>
      <c r="I8" s="34"/>
      <c r="J8" s="34"/>
      <c r="K8" s="34"/>
      <c r="L8" s="34"/>
      <c r="M8" s="30" t="s">
        <v>21</v>
      </c>
      <c r="N8" s="34"/>
      <c r="O8" s="28" t="s">
        <v>5</v>
      </c>
      <c r="P8" s="34"/>
      <c r="Q8" s="34"/>
      <c r="R8" s="35"/>
    </row>
    <row r="9" spans="1:66" s="1" customFormat="1" ht="14.45" customHeight="1">
      <c r="B9" s="33"/>
      <c r="C9" s="34"/>
      <c r="D9" s="30" t="s">
        <v>23</v>
      </c>
      <c r="E9" s="34"/>
      <c r="F9" s="28" t="s">
        <v>24</v>
      </c>
      <c r="G9" s="34"/>
      <c r="H9" s="34"/>
      <c r="I9" s="34"/>
      <c r="J9" s="34"/>
      <c r="K9" s="34"/>
      <c r="L9" s="34"/>
      <c r="M9" s="30" t="s">
        <v>25</v>
      </c>
      <c r="N9" s="34"/>
      <c r="O9" s="215" t="str">
        <f>'Rekapitulace stavby'!AN8</f>
        <v>15.12.2015</v>
      </c>
      <c r="P9" s="215"/>
      <c r="Q9" s="34"/>
      <c r="R9" s="35"/>
    </row>
    <row r="10" spans="1:66" s="1" customFormat="1" ht="10.9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45" customHeight="1">
      <c r="B11" s="33"/>
      <c r="C11" s="34"/>
      <c r="D11" s="30" t="s">
        <v>29</v>
      </c>
      <c r="E11" s="34"/>
      <c r="F11" s="34"/>
      <c r="G11" s="34"/>
      <c r="H11" s="34"/>
      <c r="I11" s="34"/>
      <c r="J11" s="34"/>
      <c r="K11" s="34"/>
      <c r="L11" s="34"/>
      <c r="M11" s="30" t="s">
        <v>30</v>
      </c>
      <c r="N11" s="34"/>
      <c r="O11" s="182" t="s">
        <v>5</v>
      </c>
      <c r="P11" s="182"/>
      <c r="Q11" s="34"/>
      <c r="R11" s="35"/>
    </row>
    <row r="12" spans="1:66" s="1" customFormat="1" ht="18" customHeight="1">
      <c r="B12" s="33"/>
      <c r="C12" s="34"/>
      <c r="D12" s="34"/>
      <c r="E12" s="28" t="s">
        <v>31</v>
      </c>
      <c r="F12" s="34"/>
      <c r="G12" s="34"/>
      <c r="H12" s="34"/>
      <c r="I12" s="34"/>
      <c r="J12" s="34"/>
      <c r="K12" s="34"/>
      <c r="L12" s="34"/>
      <c r="M12" s="30" t="s">
        <v>32</v>
      </c>
      <c r="N12" s="34"/>
      <c r="O12" s="182" t="s">
        <v>5</v>
      </c>
      <c r="P12" s="182"/>
      <c r="Q12" s="34"/>
      <c r="R12" s="35"/>
    </row>
    <row r="13" spans="1:66" s="1" customFormat="1" ht="6.9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45" customHeight="1">
      <c r="B14" s="33"/>
      <c r="C14" s="34"/>
      <c r="D14" s="30" t="s">
        <v>33</v>
      </c>
      <c r="E14" s="34"/>
      <c r="F14" s="34"/>
      <c r="G14" s="34"/>
      <c r="H14" s="34"/>
      <c r="I14" s="34"/>
      <c r="J14" s="34"/>
      <c r="K14" s="34"/>
      <c r="L14" s="34"/>
      <c r="M14" s="30" t="s">
        <v>30</v>
      </c>
      <c r="N14" s="34"/>
      <c r="O14" s="182" t="s">
        <v>5</v>
      </c>
      <c r="P14" s="182"/>
      <c r="Q14" s="34"/>
      <c r="R14" s="35"/>
    </row>
    <row r="15" spans="1:66" s="1" customFormat="1" ht="18" customHeight="1">
      <c r="B15" s="33"/>
      <c r="C15" s="34"/>
      <c r="D15" s="34"/>
      <c r="E15" s="28" t="s">
        <v>31</v>
      </c>
      <c r="F15" s="34"/>
      <c r="G15" s="34"/>
      <c r="H15" s="34"/>
      <c r="I15" s="34"/>
      <c r="J15" s="34"/>
      <c r="K15" s="34"/>
      <c r="L15" s="34"/>
      <c r="M15" s="30" t="s">
        <v>32</v>
      </c>
      <c r="N15" s="34"/>
      <c r="O15" s="182" t="s">
        <v>5</v>
      </c>
      <c r="P15" s="182"/>
      <c r="Q15" s="34"/>
      <c r="R15" s="35"/>
    </row>
    <row r="16" spans="1:66" s="1" customFormat="1" ht="6.9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45" customHeight="1">
      <c r="B17" s="33"/>
      <c r="C17" s="34"/>
      <c r="D17" s="30" t="s">
        <v>34</v>
      </c>
      <c r="E17" s="34"/>
      <c r="F17" s="34"/>
      <c r="G17" s="34"/>
      <c r="H17" s="34"/>
      <c r="I17" s="34"/>
      <c r="J17" s="34"/>
      <c r="K17" s="34"/>
      <c r="L17" s="34"/>
      <c r="M17" s="30" t="s">
        <v>30</v>
      </c>
      <c r="N17" s="34"/>
      <c r="O17" s="182" t="s">
        <v>5</v>
      </c>
      <c r="P17" s="182"/>
      <c r="Q17" s="34"/>
      <c r="R17" s="35"/>
    </row>
    <row r="18" spans="2:18" s="1" customFormat="1" ht="18" customHeight="1">
      <c r="B18" s="33"/>
      <c r="C18" s="34"/>
      <c r="D18" s="34"/>
      <c r="E18" s="28" t="s">
        <v>35</v>
      </c>
      <c r="F18" s="34"/>
      <c r="G18" s="34"/>
      <c r="H18" s="34"/>
      <c r="I18" s="34"/>
      <c r="J18" s="34"/>
      <c r="K18" s="34"/>
      <c r="L18" s="34"/>
      <c r="M18" s="30" t="s">
        <v>32</v>
      </c>
      <c r="N18" s="34"/>
      <c r="O18" s="182" t="s">
        <v>5</v>
      </c>
      <c r="P18" s="182"/>
      <c r="Q18" s="34"/>
      <c r="R18" s="35"/>
    </row>
    <row r="19" spans="2:18" s="1" customFormat="1" ht="6.9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45" customHeight="1">
      <c r="B20" s="33"/>
      <c r="C20" s="34"/>
      <c r="D20" s="30" t="s">
        <v>37</v>
      </c>
      <c r="E20" s="34"/>
      <c r="F20" s="34"/>
      <c r="G20" s="34"/>
      <c r="H20" s="34"/>
      <c r="I20" s="34"/>
      <c r="J20" s="34"/>
      <c r="K20" s="34"/>
      <c r="L20" s="34"/>
      <c r="M20" s="30" t="s">
        <v>30</v>
      </c>
      <c r="N20" s="34"/>
      <c r="O20" s="182" t="s">
        <v>5</v>
      </c>
      <c r="P20" s="182"/>
      <c r="Q20" s="34"/>
      <c r="R20" s="35"/>
    </row>
    <row r="21" spans="2:18" s="1" customFormat="1" ht="18" customHeight="1">
      <c r="B21" s="33"/>
      <c r="C21" s="34"/>
      <c r="D21" s="34"/>
      <c r="E21" s="28" t="s">
        <v>31</v>
      </c>
      <c r="F21" s="34"/>
      <c r="G21" s="34"/>
      <c r="H21" s="34"/>
      <c r="I21" s="34"/>
      <c r="J21" s="34"/>
      <c r="K21" s="34"/>
      <c r="L21" s="34"/>
      <c r="M21" s="30" t="s">
        <v>32</v>
      </c>
      <c r="N21" s="34"/>
      <c r="O21" s="182" t="s">
        <v>5</v>
      </c>
      <c r="P21" s="182"/>
      <c r="Q21" s="34"/>
      <c r="R21" s="35"/>
    </row>
    <row r="22" spans="2:18" s="1" customFormat="1" ht="6.9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45" customHeight="1">
      <c r="B23" s="33"/>
      <c r="C23" s="34"/>
      <c r="D23" s="30" t="s">
        <v>38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22.5" customHeight="1">
      <c r="B24" s="33"/>
      <c r="C24" s="34"/>
      <c r="D24" s="34"/>
      <c r="E24" s="185" t="s">
        <v>5</v>
      </c>
      <c r="F24" s="185"/>
      <c r="G24" s="185"/>
      <c r="H24" s="185"/>
      <c r="I24" s="185"/>
      <c r="J24" s="185"/>
      <c r="K24" s="185"/>
      <c r="L24" s="185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6.95" customHeight="1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45" customHeight="1">
      <c r="B27" s="33"/>
      <c r="C27" s="34"/>
      <c r="D27" s="104" t="s">
        <v>112</v>
      </c>
      <c r="E27" s="34"/>
      <c r="F27" s="34"/>
      <c r="G27" s="34"/>
      <c r="H27" s="34"/>
      <c r="I27" s="34"/>
      <c r="J27" s="34"/>
      <c r="K27" s="34"/>
      <c r="L27" s="34"/>
      <c r="M27" s="209">
        <f>N88</f>
        <v>0</v>
      </c>
      <c r="N27" s="209"/>
      <c r="O27" s="209"/>
      <c r="P27" s="209"/>
      <c r="Q27" s="34"/>
      <c r="R27" s="35"/>
    </row>
    <row r="28" spans="2:18" s="1" customFormat="1" ht="14.45" customHeight="1">
      <c r="B28" s="33"/>
      <c r="C28" s="34"/>
      <c r="D28" s="32" t="s">
        <v>113</v>
      </c>
      <c r="E28" s="34"/>
      <c r="F28" s="34"/>
      <c r="G28" s="34"/>
      <c r="H28" s="34"/>
      <c r="I28" s="34"/>
      <c r="J28" s="34"/>
      <c r="K28" s="34"/>
      <c r="L28" s="34"/>
      <c r="M28" s="209">
        <f>N108</f>
        <v>0</v>
      </c>
      <c r="N28" s="209"/>
      <c r="O28" s="209"/>
      <c r="P28" s="209"/>
      <c r="Q28" s="34"/>
      <c r="R28" s="35"/>
    </row>
    <row r="29" spans="2:18" s="1" customFormat="1" ht="6.9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35" customHeight="1">
      <c r="B30" s="33"/>
      <c r="C30" s="34"/>
      <c r="D30" s="105" t="s">
        <v>41</v>
      </c>
      <c r="E30" s="34"/>
      <c r="F30" s="34"/>
      <c r="G30" s="34"/>
      <c r="H30" s="34"/>
      <c r="I30" s="34"/>
      <c r="J30" s="34"/>
      <c r="K30" s="34"/>
      <c r="L30" s="34"/>
      <c r="M30" s="216">
        <f>ROUND(M27+M28,2)</f>
        <v>0</v>
      </c>
      <c r="N30" s="214"/>
      <c r="O30" s="214"/>
      <c r="P30" s="214"/>
      <c r="Q30" s="34"/>
      <c r="R30" s="35"/>
    </row>
    <row r="31" spans="2:18" s="1" customFormat="1" ht="6.95" customHeight="1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45" customHeight="1">
      <c r="B32" s="33"/>
      <c r="C32" s="34"/>
      <c r="D32" s="40" t="s">
        <v>42</v>
      </c>
      <c r="E32" s="40" t="s">
        <v>43</v>
      </c>
      <c r="F32" s="41">
        <v>0.21</v>
      </c>
      <c r="G32" s="106" t="s">
        <v>44</v>
      </c>
      <c r="H32" s="217">
        <f>ROUND((SUM(BE108:BE109)+SUM(BE127:BE261)), 2)</f>
        <v>0</v>
      </c>
      <c r="I32" s="214"/>
      <c r="J32" s="214"/>
      <c r="K32" s="34"/>
      <c r="L32" s="34"/>
      <c r="M32" s="217">
        <f>ROUND(ROUND((SUM(BE108:BE109)+SUM(BE127:BE261)), 2)*F32, 2)</f>
        <v>0</v>
      </c>
      <c r="N32" s="214"/>
      <c r="O32" s="214"/>
      <c r="P32" s="214"/>
      <c r="Q32" s="34"/>
      <c r="R32" s="35"/>
    </row>
    <row r="33" spans="2:18" s="1" customFormat="1" ht="14.45" customHeight="1">
      <c r="B33" s="33"/>
      <c r="C33" s="34"/>
      <c r="D33" s="34"/>
      <c r="E33" s="40" t="s">
        <v>45</v>
      </c>
      <c r="F33" s="41">
        <v>0.15</v>
      </c>
      <c r="G33" s="106" t="s">
        <v>44</v>
      </c>
      <c r="H33" s="217">
        <f>ROUND((SUM(BF108:BF109)+SUM(BF127:BF261)), 2)</f>
        <v>0</v>
      </c>
      <c r="I33" s="214"/>
      <c r="J33" s="214"/>
      <c r="K33" s="34"/>
      <c r="L33" s="34"/>
      <c r="M33" s="217">
        <f>ROUND(ROUND((SUM(BF108:BF109)+SUM(BF127:BF261)), 2)*F33, 2)</f>
        <v>0</v>
      </c>
      <c r="N33" s="214"/>
      <c r="O33" s="214"/>
      <c r="P33" s="214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0.21</v>
      </c>
      <c r="G34" s="106" t="s">
        <v>44</v>
      </c>
      <c r="H34" s="217">
        <f>ROUND((SUM(BG108:BG109)+SUM(BG127:BG261)), 2)</f>
        <v>0</v>
      </c>
      <c r="I34" s="214"/>
      <c r="J34" s="214"/>
      <c r="K34" s="34"/>
      <c r="L34" s="34"/>
      <c r="M34" s="217">
        <v>0</v>
      </c>
      <c r="N34" s="214"/>
      <c r="O34" s="214"/>
      <c r="P34" s="214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0.15</v>
      </c>
      <c r="G35" s="106" t="s">
        <v>44</v>
      </c>
      <c r="H35" s="217">
        <f>ROUND((SUM(BH108:BH109)+SUM(BH127:BH261)), 2)</f>
        <v>0</v>
      </c>
      <c r="I35" s="214"/>
      <c r="J35" s="214"/>
      <c r="K35" s="34"/>
      <c r="L35" s="34"/>
      <c r="M35" s="217">
        <v>0</v>
      </c>
      <c r="N35" s="214"/>
      <c r="O35" s="214"/>
      <c r="P35" s="214"/>
      <c r="Q35" s="34"/>
      <c r="R35" s="35"/>
    </row>
    <row r="36" spans="2:18" s="1" customFormat="1" ht="14.45" hidden="1" customHeight="1">
      <c r="B36" s="33"/>
      <c r="C36" s="34"/>
      <c r="D36" s="34"/>
      <c r="E36" s="40" t="s">
        <v>48</v>
      </c>
      <c r="F36" s="41">
        <v>0</v>
      </c>
      <c r="G36" s="106" t="s">
        <v>44</v>
      </c>
      <c r="H36" s="217">
        <f>ROUND((SUM(BI108:BI109)+SUM(BI127:BI261)), 2)</f>
        <v>0</v>
      </c>
      <c r="I36" s="214"/>
      <c r="J36" s="214"/>
      <c r="K36" s="34"/>
      <c r="L36" s="34"/>
      <c r="M36" s="217">
        <v>0</v>
      </c>
      <c r="N36" s="214"/>
      <c r="O36" s="214"/>
      <c r="P36" s="214"/>
      <c r="Q36" s="34"/>
      <c r="R36" s="35"/>
    </row>
    <row r="37" spans="2:18" s="1" customFormat="1" ht="6.9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35" customHeight="1">
      <c r="B38" s="33"/>
      <c r="C38" s="102"/>
      <c r="D38" s="107" t="s">
        <v>49</v>
      </c>
      <c r="E38" s="73"/>
      <c r="F38" s="73"/>
      <c r="G38" s="108" t="s">
        <v>50</v>
      </c>
      <c r="H38" s="109" t="s">
        <v>51</v>
      </c>
      <c r="I38" s="73"/>
      <c r="J38" s="73"/>
      <c r="K38" s="73"/>
      <c r="L38" s="218">
        <f>SUM(M30:M36)</f>
        <v>0</v>
      </c>
      <c r="M38" s="218"/>
      <c r="N38" s="218"/>
      <c r="O38" s="218"/>
      <c r="P38" s="219"/>
      <c r="Q38" s="102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45" customHeight="1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>
      <c r="B51" s="23"/>
      <c r="C51" s="26"/>
      <c r="D51" s="51"/>
      <c r="E51" s="26"/>
      <c r="F51" s="26"/>
      <c r="G51" s="26"/>
      <c r="H51" s="52"/>
      <c r="I51" s="26"/>
      <c r="J51" s="51"/>
      <c r="K51" s="26"/>
      <c r="L51" s="26"/>
      <c r="M51" s="26"/>
      <c r="N51" s="26"/>
      <c r="O51" s="26"/>
      <c r="P51" s="52"/>
      <c r="Q51" s="26"/>
      <c r="R51" s="24"/>
    </row>
    <row r="52" spans="2:18">
      <c r="B52" s="23"/>
      <c r="C52" s="26"/>
      <c r="D52" s="51"/>
      <c r="E52" s="26"/>
      <c r="F52" s="26"/>
      <c r="G52" s="26"/>
      <c r="H52" s="52"/>
      <c r="I52" s="26"/>
      <c r="J52" s="51"/>
      <c r="K52" s="26"/>
      <c r="L52" s="26"/>
      <c r="M52" s="26"/>
      <c r="N52" s="26"/>
      <c r="O52" s="26"/>
      <c r="P52" s="52"/>
      <c r="Q52" s="26"/>
      <c r="R52" s="24"/>
    </row>
    <row r="53" spans="2:18">
      <c r="B53" s="23"/>
      <c r="C53" s="26"/>
      <c r="D53" s="51"/>
      <c r="E53" s="26"/>
      <c r="F53" s="26"/>
      <c r="G53" s="26"/>
      <c r="H53" s="52"/>
      <c r="I53" s="26"/>
      <c r="J53" s="51"/>
      <c r="K53" s="26"/>
      <c r="L53" s="26"/>
      <c r="M53" s="26"/>
      <c r="N53" s="26"/>
      <c r="O53" s="26"/>
      <c r="P53" s="52"/>
      <c r="Q53" s="26"/>
      <c r="R53" s="24"/>
    </row>
    <row r="54" spans="2:18">
      <c r="B54" s="23"/>
      <c r="C54" s="26"/>
      <c r="D54" s="51"/>
      <c r="E54" s="26"/>
      <c r="F54" s="26"/>
      <c r="G54" s="26"/>
      <c r="H54" s="52"/>
      <c r="I54" s="26"/>
      <c r="J54" s="51"/>
      <c r="K54" s="26"/>
      <c r="L54" s="26"/>
      <c r="M54" s="26"/>
      <c r="N54" s="26"/>
      <c r="O54" s="26"/>
      <c r="P54" s="52"/>
      <c r="Q54" s="26"/>
      <c r="R54" s="24"/>
    </row>
    <row r="55" spans="2:18">
      <c r="B55" s="23"/>
      <c r="C55" s="26"/>
      <c r="D55" s="51"/>
      <c r="E55" s="26"/>
      <c r="F55" s="26"/>
      <c r="G55" s="26"/>
      <c r="H55" s="52"/>
      <c r="I55" s="26"/>
      <c r="J55" s="51"/>
      <c r="K55" s="26"/>
      <c r="L55" s="26"/>
      <c r="M55" s="26"/>
      <c r="N55" s="26"/>
      <c r="O55" s="26"/>
      <c r="P55" s="52"/>
      <c r="Q55" s="26"/>
      <c r="R55" s="24"/>
    </row>
    <row r="56" spans="2:18">
      <c r="B56" s="23"/>
      <c r="C56" s="26"/>
      <c r="D56" s="51"/>
      <c r="E56" s="26"/>
      <c r="F56" s="26"/>
      <c r="G56" s="26"/>
      <c r="H56" s="52"/>
      <c r="I56" s="26"/>
      <c r="J56" s="51"/>
      <c r="K56" s="26"/>
      <c r="L56" s="26"/>
      <c r="M56" s="26"/>
      <c r="N56" s="26"/>
      <c r="O56" s="26"/>
      <c r="P56" s="52"/>
      <c r="Q56" s="26"/>
      <c r="R56" s="24"/>
    </row>
    <row r="57" spans="2:18">
      <c r="B57" s="23"/>
      <c r="C57" s="26"/>
      <c r="D57" s="51"/>
      <c r="E57" s="26"/>
      <c r="F57" s="26"/>
      <c r="G57" s="26"/>
      <c r="H57" s="52"/>
      <c r="I57" s="26"/>
      <c r="J57" s="51"/>
      <c r="K57" s="26"/>
      <c r="L57" s="26"/>
      <c r="M57" s="26"/>
      <c r="N57" s="26"/>
      <c r="O57" s="26"/>
      <c r="P57" s="52"/>
      <c r="Q57" s="26"/>
      <c r="R57" s="24"/>
    </row>
    <row r="58" spans="2:18">
      <c r="B58" s="23"/>
      <c r="C58" s="26"/>
      <c r="D58" s="51"/>
      <c r="E58" s="26"/>
      <c r="F58" s="26"/>
      <c r="G58" s="26"/>
      <c r="H58" s="52"/>
      <c r="I58" s="26"/>
      <c r="J58" s="51"/>
      <c r="K58" s="26"/>
      <c r="L58" s="26"/>
      <c r="M58" s="26"/>
      <c r="N58" s="26"/>
      <c r="O58" s="26"/>
      <c r="P58" s="52"/>
      <c r="Q58" s="26"/>
      <c r="R58" s="24"/>
    </row>
    <row r="59" spans="2:18" s="1" customFormat="1" ht="15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>
      <c r="B62" s="23"/>
      <c r="C62" s="26"/>
      <c r="D62" s="51"/>
      <c r="E62" s="26"/>
      <c r="F62" s="26"/>
      <c r="G62" s="26"/>
      <c r="H62" s="52"/>
      <c r="I62" s="26"/>
      <c r="J62" s="51"/>
      <c r="K62" s="26"/>
      <c r="L62" s="26"/>
      <c r="M62" s="26"/>
      <c r="N62" s="26"/>
      <c r="O62" s="26"/>
      <c r="P62" s="52"/>
      <c r="Q62" s="26"/>
      <c r="R62" s="24"/>
    </row>
    <row r="63" spans="2:18">
      <c r="B63" s="23"/>
      <c r="C63" s="26"/>
      <c r="D63" s="51"/>
      <c r="E63" s="26"/>
      <c r="F63" s="26"/>
      <c r="G63" s="26"/>
      <c r="H63" s="52"/>
      <c r="I63" s="26"/>
      <c r="J63" s="51"/>
      <c r="K63" s="26"/>
      <c r="L63" s="26"/>
      <c r="M63" s="26"/>
      <c r="N63" s="26"/>
      <c r="O63" s="26"/>
      <c r="P63" s="52"/>
      <c r="Q63" s="26"/>
      <c r="R63" s="24"/>
    </row>
    <row r="64" spans="2:18">
      <c r="B64" s="23"/>
      <c r="C64" s="26"/>
      <c r="D64" s="51"/>
      <c r="E64" s="26"/>
      <c r="F64" s="26"/>
      <c r="G64" s="26"/>
      <c r="H64" s="52"/>
      <c r="I64" s="26"/>
      <c r="J64" s="51"/>
      <c r="K64" s="26"/>
      <c r="L64" s="26"/>
      <c r="M64" s="26"/>
      <c r="N64" s="26"/>
      <c r="O64" s="26"/>
      <c r="P64" s="52"/>
      <c r="Q64" s="26"/>
      <c r="R64" s="24"/>
    </row>
    <row r="65" spans="2:18">
      <c r="B65" s="23"/>
      <c r="C65" s="26"/>
      <c r="D65" s="51"/>
      <c r="E65" s="26"/>
      <c r="F65" s="26"/>
      <c r="G65" s="26"/>
      <c r="H65" s="52"/>
      <c r="I65" s="26"/>
      <c r="J65" s="51"/>
      <c r="K65" s="26"/>
      <c r="L65" s="26"/>
      <c r="M65" s="26"/>
      <c r="N65" s="26"/>
      <c r="O65" s="26"/>
      <c r="P65" s="52"/>
      <c r="Q65" s="26"/>
      <c r="R65" s="24"/>
    </row>
    <row r="66" spans="2:18">
      <c r="B66" s="23"/>
      <c r="C66" s="26"/>
      <c r="D66" s="51"/>
      <c r="E66" s="26"/>
      <c r="F66" s="26"/>
      <c r="G66" s="26"/>
      <c r="H66" s="52"/>
      <c r="I66" s="26"/>
      <c r="J66" s="51"/>
      <c r="K66" s="26"/>
      <c r="L66" s="26"/>
      <c r="M66" s="26"/>
      <c r="N66" s="26"/>
      <c r="O66" s="26"/>
      <c r="P66" s="52"/>
      <c r="Q66" s="26"/>
      <c r="R66" s="24"/>
    </row>
    <row r="67" spans="2:18">
      <c r="B67" s="23"/>
      <c r="C67" s="26"/>
      <c r="D67" s="51"/>
      <c r="E67" s="26"/>
      <c r="F67" s="26"/>
      <c r="G67" s="26"/>
      <c r="H67" s="52"/>
      <c r="I67" s="26"/>
      <c r="J67" s="51"/>
      <c r="K67" s="26"/>
      <c r="L67" s="26"/>
      <c r="M67" s="26"/>
      <c r="N67" s="26"/>
      <c r="O67" s="26"/>
      <c r="P67" s="52"/>
      <c r="Q67" s="26"/>
      <c r="R67" s="24"/>
    </row>
    <row r="68" spans="2:18">
      <c r="B68" s="23"/>
      <c r="C68" s="26"/>
      <c r="D68" s="51"/>
      <c r="E68" s="26"/>
      <c r="F68" s="26"/>
      <c r="G68" s="26"/>
      <c r="H68" s="52"/>
      <c r="I68" s="26"/>
      <c r="J68" s="51"/>
      <c r="K68" s="26"/>
      <c r="L68" s="26"/>
      <c r="M68" s="26"/>
      <c r="N68" s="26"/>
      <c r="O68" s="26"/>
      <c r="P68" s="52"/>
      <c r="Q68" s="26"/>
      <c r="R68" s="24"/>
    </row>
    <row r="69" spans="2:18">
      <c r="B69" s="23"/>
      <c r="C69" s="26"/>
      <c r="D69" s="51"/>
      <c r="E69" s="26"/>
      <c r="F69" s="26"/>
      <c r="G69" s="26"/>
      <c r="H69" s="52"/>
      <c r="I69" s="26"/>
      <c r="J69" s="51"/>
      <c r="K69" s="26"/>
      <c r="L69" s="26"/>
      <c r="M69" s="26"/>
      <c r="N69" s="26"/>
      <c r="O69" s="26"/>
      <c r="P69" s="52"/>
      <c r="Q69" s="26"/>
      <c r="R69" s="24"/>
    </row>
    <row r="70" spans="2:18" s="1" customFormat="1" ht="15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18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6.950000000000003" customHeight="1">
      <c r="B76" s="33"/>
      <c r="C76" s="180" t="s">
        <v>114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35"/>
    </row>
    <row r="77" spans="2:18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>
      <c r="B78" s="33"/>
      <c r="C78" s="30" t="s">
        <v>17</v>
      </c>
      <c r="D78" s="34"/>
      <c r="E78" s="34"/>
      <c r="F78" s="212" t="str">
        <f>F6</f>
        <v>Snížení energetické náročnosti budov DPmÚL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34"/>
      <c r="R78" s="35"/>
    </row>
    <row r="79" spans="2:18" s="1" customFormat="1" ht="36.950000000000003" customHeight="1">
      <c r="B79" s="33"/>
      <c r="C79" s="67" t="s">
        <v>110</v>
      </c>
      <c r="D79" s="34"/>
      <c r="E79" s="34"/>
      <c r="F79" s="190" t="str">
        <f>F7</f>
        <v>inveko6a - SO 1 Vrátnice</v>
      </c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34"/>
      <c r="R79" s="35"/>
    </row>
    <row r="80" spans="2:18" s="1" customFormat="1" ht="6.95" customHeight="1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>
      <c r="B81" s="33"/>
      <c r="C81" s="30" t="s">
        <v>23</v>
      </c>
      <c r="D81" s="34"/>
      <c r="E81" s="34"/>
      <c r="F81" s="28" t="str">
        <f>F9</f>
        <v>Předlice</v>
      </c>
      <c r="G81" s="34"/>
      <c r="H81" s="34"/>
      <c r="I81" s="34"/>
      <c r="J81" s="34"/>
      <c r="K81" s="30" t="s">
        <v>25</v>
      </c>
      <c r="L81" s="34"/>
      <c r="M81" s="215" t="str">
        <f>IF(O9="","",O9)</f>
        <v>15.12.2015</v>
      </c>
      <c r="N81" s="215"/>
      <c r="O81" s="215"/>
      <c r="P81" s="215"/>
      <c r="Q81" s="34"/>
      <c r="R81" s="35"/>
    </row>
    <row r="82" spans="2:47" s="1" customFormat="1" ht="6.95" customHeight="1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5">
      <c r="B83" s="33"/>
      <c r="C83" s="30" t="s">
        <v>29</v>
      </c>
      <c r="D83" s="34"/>
      <c r="E83" s="34"/>
      <c r="F83" s="28" t="str">
        <f>E12</f>
        <v xml:space="preserve"> </v>
      </c>
      <c r="G83" s="34"/>
      <c r="H83" s="34"/>
      <c r="I83" s="34"/>
      <c r="J83" s="34"/>
      <c r="K83" s="30" t="s">
        <v>34</v>
      </c>
      <c r="L83" s="34"/>
      <c r="M83" s="182" t="str">
        <f>E18</f>
        <v>INVEKO 4U s.r.o.Litoměřice</v>
      </c>
      <c r="N83" s="182"/>
      <c r="O83" s="182"/>
      <c r="P83" s="182"/>
      <c r="Q83" s="182"/>
      <c r="R83" s="35"/>
    </row>
    <row r="84" spans="2:47" s="1" customFormat="1" ht="14.45" customHeight="1">
      <c r="B84" s="33"/>
      <c r="C84" s="30" t="s">
        <v>33</v>
      </c>
      <c r="D84" s="34"/>
      <c r="E84" s="34"/>
      <c r="F84" s="28" t="str">
        <f>IF(E15="","",E15)</f>
        <v xml:space="preserve"> </v>
      </c>
      <c r="G84" s="34"/>
      <c r="H84" s="34"/>
      <c r="I84" s="34"/>
      <c r="J84" s="34"/>
      <c r="K84" s="30" t="s">
        <v>37</v>
      </c>
      <c r="L84" s="34"/>
      <c r="M84" s="182" t="str">
        <f>E21</f>
        <v xml:space="preserve"> </v>
      </c>
      <c r="N84" s="182"/>
      <c r="O84" s="182"/>
      <c r="P84" s="182"/>
      <c r="Q84" s="182"/>
      <c r="R84" s="35"/>
    </row>
    <row r="85" spans="2:47" s="1" customFormat="1" ht="10.35" customHeight="1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>
      <c r="B86" s="33"/>
      <c r="C86" s="220" t="s">
        <v>115</v>
      </c>
      <c r="D86" s="221"/>
      <c r="E86" s="221"/>
      <c r="F86" s="221"/>
      <c r="G86" s="221"/>
      <c r="H86" s="102"/>
      <c r="I86" s="102"/>
      <c r="J86" s="102"/>
      <c r="K86" s="102"/>
      <c r="L86" s="102"/>
      <c r="M86" s="102"/>
      <c r="N86" s="220" t="s">
        <v>116</v>
      </c>
      <c r="O86" s="221"/>
      <c r="P86" s="221"/>
      <c r="Q86" s="221"/>
      <c r="R86" s="35"/>
    </row>
    <row r="87" spans="2:47" s="1" customFormat="1" ht="10.35" customHeight="1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>
      <c r="B88" s="33"/>
      <c r="C88" s="110" t="s">
        <v>117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203">
        <f>N127</f>
        <v>0</v>
      </c>
      <c r="O88" s="222"/>
      <c r="P88" s="222"/>
      <c r="Q88" s="222"/>
      <c r="R88" s="35"/>
      <c r="AU88" s="19" t="s">
        <v>118</v>
      </c>
    </row>
    <row r="89" spans="2:47" s="6" customFormat="1" ht="24.95" customHeight="1">
      <c r="B89" s="111"/>
      <c r="C89" s="112"/>
      <c r="D89" s="113" t="s">
        <v>119</v>
      </c>
      <c r="E89" s="112"/>
      <c r="F89" s="112"/>
      <c r="G89" s="112"/>
      <c r="H89" s="112"/>
      <c r="I89" s="112"/>
      <c r="J89" s="112"/>
      <c r="K89" s="112"/>
      <c r="L89" s="112"/>
      <c r="M89" s="112"/>
      <c r="N89" s="223">
        <f>N128</f>
        <v>0</v>
      </c>
      <c r="O89" s="224"/>
      <c r="P89" s="224"/>
      <c r="Q89" s="224"/>
      <c r="R89" s="114"/>
    </row>
    <row r="90" spans="2:47" s="7" customFormat="1" ht="19.899999999999999" customHeight="1">
      <c r="B90" s="115"/>
      <c r="C90" s="116"/>
      <c r="D90" s="117" t="s">
        <v>120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25">
        <f>N129</f>
        <v>0</v>
      </c>
      <c r="O90" s="226"/>
      <c r="P90" s="226"/>
      <c r="Q90" s="226"/>
      <c r="R90" s="118"/>
    </row>
    <row r="91" spans="2:47" s="7" customFormat="1" ht="19.899999999999999" customHeight="1">
      <c r="B91" s="115"/>
      <c r="C91" s="116"/>
      <c r="D91" s="117" t="s">
        <v>121</v>
      </c>
      <c r="E91" s="116"/>
      <c r="F91" s="116"/>
      <c r="G91" s="116"/>
      <c r="H91" s="116"/>
      <c r="I91" s="116"/>
      <c r="J91" s="116"/>
      <c r="K91" s="116"/>
      <c r="L91" s="116"/>
      <c r="M91" s="116"/>
      <c r="N91" s="225">
        <f>N132</f>
        <v>0</v>
      </c>
      <c r="O91" s="226"/>
      <c r="P91" s="226"/>
      <c r="Q91" s="226"/>
      <c r="R91" s="118"/>
    </row>
    <row r="92" spans="2:47" s="7" customFormat="1" ht="19.899999999999999" customHeight="1">
      <c r="B92" s="115"/>
      <c r="C92" s="116"/>
      <c r="D92" s="117" t="s">
        <v>122</v>
      </c>
      <c r="E92" s="116"/>
      <c r="F92" s="116"/>
      <c r="G92" s="116"/>
      <c r="H92" s="116"/>
      <c r="I92" s="116"/>
      <c r="J92" s="116"/>
      <c r="K92" s="116"/>
      <c r="L92" s="116"/>
      <c r="M92" s="116"/>
      <c r="N92" s="225">
        <f>N162</f>
        <v>0</v>
      </c>
      <c r="O92" s="226"/>
      <c r="P92" s="226"/>
      <c r="Q92" s="226"/>
      <c r="R92" s="118"/>
    </row>
    <row r="93" spans="2:47" s="7" customFormat="1" ht="19.899999999999999" customHeight="1">
      <c r="B93" s="115"/>
      <c r="C93" s="116"/>
      <c r="D93" s="117" t="s">
        <v>123</v>
      </c>
      <c r="E93" s="116"/>
      <c r="F93" s="116"/>
      <c r="G93" s="116"/>
      <c r="H93" s="116"/>
      <c r="I93" s="116"/>
      <c r="J93" s="116"/>
      <c r="K93" s="116"/>
      <c r="L93" s="116"/>
      <c r="M93" s="116"/>
      <c r="N93" s="225">
        <f>N181</f>
        <v>0</v>
      </c>
      <c r="O93" s="226"/>
      <c r="P93" s="226"/>
      <c r="Q93" s="226"/>
      <c r="R93" s="118"/>
    </row>
    <row r="94" spans="2:47" s="7" customFormat="1" ht="19.899999999999999" customHeight="1">
      <c r="B94" s="115"/>
      <c r="C94" s="116"/>
      <c r="D94" s="117" t="s">
        <v>124</v>
      </c>
      <c r="E94" s="116"/>
      <c r="F94" s="116"/>
      <c r="G94" s="116"/>
      <c r="H94" s="116"/>
      <c r="I94" s="116"/>
      <c r="J94" s="116"/>
      <c r="K94" s="116"/>
      <c r="L94" s="116"/>
      <c r="M94" s="116"/>
      <c r="N94" s="225">
        <f>N187</f>
        <v>0</v>
      </c>
      <c r="O94" s="226"/>
      <c r="P94" s="226"/>
      <c r="Q94" s="226"/>
      <c r="R94" s="118"/>
    </row>
    <row r="95" spans="2:47" s="6" customFormat="1" ht="24.95" customHeight="1">
      <c r="B95" s="111"/>
      <c r="C95" s="112"/>
      <c r="D95" s="113" t="s">
        <v>125</v>
      </c>
      <c r="E95" s="112"/>
      <c r="F95" s="112"/>
      <c r="G95" s="112"/>
      <c r="H95" s="112"/>
      <c r="I95" s="112"/>
      <c r="J95" s="112"/>
      <c r="K95" s="112"/>
      <c r="L95" s="112"/>
      <c r="M95" s="112"/>
      <c r="N95" s="223">
        <f>N189</f>
        <v>0</v>
      </c>
      <c r="O95" s="224"/>
      <c r="P95" s="224"/>
      <c r="Q95" s="224"/>
      <c r="R95" s="114"/>
    </row>
    <row r="96" spans="2:47" s="7" customFormat="1" ht="19.899999999999999" customHeight="1">
      <c r="B96" s="115"/>
      <c r="C96" s="116"/>
      <c r="D96" s="117" t="s">
        <v>126</v>
      </c>
      <c r="E96" s="116"/>
      <c r="F96" s="116"/>
      <c r="G96" s="116"/>
      <c r="H96" s="116"/>
      <c r="I96" s="116"/>
      <c r="J96" s="116"/>
      <c r="K96" s="116"/>
      <c r="L96" s="116"/>
      <c r="M96" s="116"/>
      <c r="N96" s="225">
        <f>N190</f>
        <v>0</v>
      </c>
      <c r="O96" s="226"/>
      <c r="P96" s="226"/>
      <c r="Q96" s="226"/>
      <c r="R96" s="118"/>
    </row>
    <row r="97" spans="2:21" s="7" customFormat="1" ht="19.899999999999999" customHeight="1">
      <c r="B97" s="115"/>
      <c r="C97" s="116"/>
      <c r="D97" s="117" t="s">
        <v>127</v>
      </c>
      <c r="E97" s="116"/>
      <c r="F97" s="116"/>
      <c r="G97" s="116"/>
      <c r="H97" s="116"/>
      <c r="I97" s="116"/>
      <c r="J97" s="116"/>
      <c r="K97" s="116"/>
      <c r="L97" s="116"/>
      <c r="M97" s="116"/>
      <c r="N97" s="225">
        <f>N201</f>
        <v>0</v>
      </c>
      <c r="O97" s="226"/>
      <c r="P97" s="226"/>
      <c r="Q97" s="226"/>
      <c r="R97" s="118"/>
    </row>
    <row r="98" spans="2:21" s="7" customFormat="1" ht="19.899999999999999" customHeight="1">
      <c r="B98" s="115"/>
      <c r="C98" s="116"/>
      <c r="D98" s="117" t="s">
        <v>128</v>
      </c>
      <c r="E98" s="116"/>
      <c r="F98" s="116"/>
      <c r="G98" s="116"/>
      <c r="H98" s="116"/>
      <c r="I98" s="116"/>
      <c r="J98" s="116"/>
      <c r="K98" s="116"/>
      <c r="L98" s="116"/>
      <c r="M98" s="116"/>
      <c r="N98" s="225">
        <f>N206</f>
        <v>0</v>
      </c>
      <c r="O98" s="226"/>
      <c r="P98" s="226"/>
      <c r="Q98" s="226"/>
      <c r="R98" s="118"/>
    </row>
    <row r="99" spans="2:21" s="7" customFormat="1" ht="19.899999999999999" customHeight="1">
      <c r="B99" s="115"/>
      <c r="C99" s="116"/>
      <c r="D99" s="117" t="s">
        <v>129</v>
      </c>
      <c r="E99" s="116"/>
      <c r="F99" s="116"/>
      <c r="G99" s="116"/>
      <c r="H99" s="116"/>
      <c r="I99" s="116"/>
      <c r="J99" s="116"/>
      <c r="K99" s="116"/>
      <c r="L99" s="116"/>
      <c r="M99" s="116"/>
      <c r="N99" s="225">
        <f>N210</f>
        <v>0</v>
      </c>
      <c r="O99" s="226"/>
      <c r="P99" s="226"/>
      <c r="Q99" s="226"/>
      <c r="R99" s="118"/>
    </row>
    <row r="100" spans="2:21" s="7" customFormat="1" ht="19.899999999999999" customHeight="1">
      <c r="B100" s="115"/>
      <c r="C100" s="116"/>
      <c r="D100" s="117" t="s">
        <v>130</v>
      </c>
      <c r="E100" s="116"/>
      <c r="F100" s="116"/>
      <c r="G100" s="116"/>
      <c r="H100" s="116"/>
      <c r="I100" s="116"/>
      <c r="J100" s="116"/>
      <c r="K100" s="116"/>
      <c r="L100" s="116"/>
      <c r="M100" s="116"/>
      <c r="N100" s="225">
        <f>N213</f>
        <v>0</v>
      </c>
      <c r="O100" s="226"/>
      <c r="P100" s="226"/>
      <c r="Q100" s="226"/>
      <c r="R100" s="118"/>
    </row>
    <row r="101" spans="2:21" s="7" customFormat="1" ht="19.899999999999999" customHeight="1">
      <c r="B101" s="115"/>
      <c r="C101" s="116"/>
      <c r="D101" s="117" t="s">
        <v>131</v>
      </c>
      <c r="E101" s="116"/>
      <c r="F101" s="116"/>
      <c r="G101" s="116"/>
      <c r="H101" s="116"/>
      <c r="I101" s="116"/>
      <c r="J101" s="116"/>
      <c r="K101" s="116"/>
      <c r="L101" s="116"/>
      <c r="M101" s="116"/>
      <c r="N101" s="225">
        <f>N215</f>
        <v>0</v>
      </c>
      <c r="O101" s="226"/>
      <c r="P101" s="226"/>
      <c r="Q101" s="226"/>
      <c r="R101" s="118"/>
    </row>
    <row r="102" spans="2:21" s="7" customFormat="1" ht="19.899999999999999" customHeight="1">
      <c r="B102" s="115"/>
      <c r="C102" s="116"/>
      <c r="D102" s="117" t="s">
        <v>132</v>
      </c>
      <c r="E102" s="116"/>
      <c r="F102" s="116"/>
      <c r="G102" s="116"/>
      <c r="H102" s="116"/>
      <c r="I102" s="116"/>
      <c r="J102" s="116"/>
      <c r="K102" s="116"/>
      <c r="L102" s="116"/>
      <c r="M102" s="116"/>
      <c r="N102" s="225">
        <f>N222</f>
        <v>0</v>
      </c>
      <c r="O102" s="226"/>
      <c r="P102" s="226"/>
      <c r="Q102" s="226"/>
      <c r="R102" s="118"/>
    </row>
    <row r="103" spans="2:21" s="7" customFormat="1" ht="19.899999999999999" customHeight="1">
      <c r="B103" s="115"/>
      <c r="C103" s="116"/>
      <c r="D103" s="117" t="s">
        <v>133</v>
      </c>
      <c r="E103" s="116"/>
      <c r="F103" s="116"/>
      <c r="G103" s="116"/>
      <c r="H103" s="116"/>
      <c r="I103" s="116"/>
      <c r="J103" s="116"/>
      <c r="K103" s="116"/>
      <c r="L103" s="116"/>
      <c r="M103" s="116"/>
      <c r="N103" s="225">
        <f>N227</f>
        <v>0</v>
      </c>
      <c r="O103" s="226"/>
      <c r="P103" s="226"/>
      <c r="Q103" s="226"/>
      <c r="R103" s="118"/>
    </row>
    <row r="104" spans="2:21" s="7" customFormat="1" ht="19.899999999999999" customHeight="1">
      <c r="B104" s="115"/>
      <c r="C104" s="116"/>
      <c r="D104" s="117" t="s">
        <v>134</v>
      </c>
      <c r="E104" s="116"/>
      <c r="F104" s="116"/>
      <c r="G104" s="116"/>
      <c r="H104" s="116"/>
      <c r="I104" s="116"/>
      <c r="J104" s="116"/>
      <c r="K104" s="116"/>
      <c r="L104" s="116"/>
      <c r="M104" s="116"/>
      <c r="N104" s="225">
        <f>N245</f>
        <v>0</v>
      </c>
      <c r="O104" s="226"/>
      <c r="P104" s="226"/>
      <c r="Q104" s="226"/>
      <c r="R104" s="118"/>
    </row>
    <row r="105" spans="2:21" s="7" customFormat="1" ht="19.899999999999999" customHeight="1">
      <c r="B105" s="115"/>
      <c r="C105" s="116"/>
      <c r="D105" s="117" t="s">
        <v>135</v>
      </c>
      <c r="E105" s="116"/>
      <c r="F105" s="116"/>
      <c r="G105" s="116"/>
      <c r="H105" s="116"/>
      <c r="I105" s="116"/>
      <c r="J105" s="116"/>
      <c r="K105" s="116"/>
      <c r="L105" s="116"/>
      <c r="M105" s="116"/>
      <c r="N105" s="225">
        <f>N252</f>
        <v>0</v>
      </c>
      <c r="O105" s="226"/>
      <c r="P105" s="226"/>
      <c r="Q105" s="226"/>
      <c r="R105" s="118"/>
    </row>
    <row r="106" spans="2:21" s="7" customFormat="1" ht="19.899999999999999" customHeight="1">
      <c r="B106" s="115"/>
      <c r="C106" s="116"/>
      <c r="D106" s="117" t="s">
        <v>136</v>
      </c>
      <c r="E106" s="116"/>
      <c r="F106" s="116"/>
      <c r="G106" s="116"/>
      <c r="H106" s="116"/>
      <c r="I106" s="116"/>
      <c r="J106" s="116"/>
      <c r="K106" s="116"/>
      <c r="L106" s="116"/>
      <c r="M106" s="116"/>
      <c r="N106" s="225">
        <f>N257</f>
        <v>0</v>
      </c>
      <c r="O106" s="226"/>
      <c r="P106" s="226"/>
      <c r="Q106" s="226"/>
      <c r="R106" s="118"/>
    </row>
    <row r="107" spans="2:21" s="1" customFormat="1" ht="21.75" customHeight="1"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</row>
    <row r="108" spans="2:21" s="1" customFormat="1" ht="29.25" customHeight="1">
      <c r="B108" s="33"/>
      <c r="C108" s="110" t="s">
        <v>137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222">
        <v>0</v>
      </c>
      <c r="O108" s="227"/>
      <c r="P108" s="227"/>
      <c r="Q108" s="227"/>
      <c r="R108" s="35"/>
      <c r="T108" s="119"/>
      <c r="U108" s="120" t="s">
        <v>42</v>
      </c>
    </row>
    <row r="109" spans="2:21" s="1" customFormat="1" ht="18" customHeight="1"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</row>
    <row r="110" spans="2:21" s="1" customFormat="1" ht="29.25" customHeight="1">
      <c r="B110" s="33"/>
      <c r="C110" s="101" t="s">
        <v>102</v>
      </c>
      <c r="D110" s="102"/>
      <c r="E110" s="102"/>
      <c r="F110" s="102"/>
      <c r="G110" s="102"/>
      <c r="H110" s="102"/>
      <c r="I110" s="102"/>
      <c r="J110" s="102"/>
      <c r="K110" s="102"/>
      <c r="L110" s="206">
        <f>ROUND(SUM(N88+N108),2)</f>
        <v>0</v>
      </c>
      <c r="M110" s="206"/>
      <c r="N110" s="206"/>
      <c r="O110" s="206"/>
      <c r="P110" s="206"/>
      <c r="Q110" s="206"/>
      <c r="R110" s="35"/>
    </row>
    <row r="111" spans="2:21" s="1" customFormat="1" ht="6.95" customHeight="1"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9"/>
    </row>
    <row r="115" spans="2:63" s="1" customFormat="1" ht="6.95" customHeight="1"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</row>
    <row r="116" spans="2:63" s="1" customFormat="1" ht="36.950000000000003" customHeight="1">
      <c r="B116" s="33"/>
      <c r="C116" s="180" t="s">
        <v>138</v>
      </c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35"/>
    </row>
    <row r="117" spans="2:63" s="1" customFormat="1" ht="6.95" customHeight="1"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5"/>
    </row>
    <row r="118" spans="2:63" s="1" customFormat="1" ht="30" customHeight="1">
      <c r="B118" s="33"/>
      <c r="C118" s="30" t="s">
        <v>17</v>
      </c>
      <c r="D118" s="34"/>
      <c r="E118" s="34"/>
      <c r="F118" s="212" t="str">
        <f>F6</f>
        <v>Snížení energetické náročnosti budov DPmÚL</v>
      </c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34"/>
      <c r="R118" s="35"/>
    </row>
    <row r="119" spans="2:63" s="1" customFormat="1" ht="36.950000000000003" customHeight="1">
      <c r="B119" s="33"/>
      <c r="C119" s="67" t="s">
        <v>110</v>
      </c>
      <c r="D119" s="34"/>
      <c r="E119" s="34"/>
      <c r="F119" s="190" t="str">
        <f>F7</f>
        <v>inveko6a - SO 1 Vrátnice</v>
      </c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34"/>
      <c r="R119" s="35"/>
    </row>
    <row r="120" spans="2:63" s="1" customFormat="1" ht="6.95" customHeight="1"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5"/>
    </row>
    <row r="121" spans="2:63" s="1" customFormat="1" ht="18" customHeight="1">
      <c r="B121" s="33"/>
      <c r="C121" s="30" t="s">
        <v>23</v>
      </c>
      <c r="D121" s="34"/>
      <c r="E121" s="34"/>
      <c r="F121" s="28" t="str">
        <f>F9</f>
        <v>Předlice</v>
      </c>
      <c r="G121" s="34"/>
      <c r="H121" s="34"/>
      <c r="I121" s="34"/>
      <c r="J121" s="34"/>
      <c r="K121" s="30" t="s">
        <v>25</v>
      </c>
      <c r="L121" s="34"/>
      <c r="M121" s="215" t="str">
        <f>IF(O9="","",O9)</f>
        <v>15.12.2015</v>
      </c>
      <c r="N121" s="215"/>
      <c r="O121" s="215"/>
      <c r="P121" s="215"/>
      <c r="Q121" s="34"/>
      <c r="R121" s="35"/>
    </row>
    <row r="122" spans="2:63" s="1" customFormat="1" ht="6.95" customHeight="1"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5"/>
    </row>
    <row r="123" spans="2:63" s="1" customFormat="1" ht="15">
      <c r="B123" s="33"/>
      <c r="C123" s="30" t="s">
        <v>29</v>
      </c>
      <c r="D123" s="34"/>
      <c r="E123" s="34"/>
      <c r="F123" s="28" t="str">
        <f>E12</f>
        <v xml:space="preserve"> </v>
      </c>
      <c r="G123" s="34"/>
      <c r="H123" s="34"/>
      <c r="I123" s="34"/>
      <c r="J123" s="34"/>
      <c r="K123" s="30" t="s">
        <v>34</v>
      </c>
      <c r="L123" s="34"/>
      <c r="M123" s="182" t="str">
        <f>E18</f>
        <v>INVEKO 4U s.r.o.Litoměřice</v>
      </c>
      <c r="N123" s="182"/>
      <c r="O123" s="182"/>
      <c r="P123" s="182"/>
      <c r="Q123" s="182"/>
      <c r="R123" s="35"/>
    </row>
    <row r="124" spans="2:63" s="1" customFormat="1" ht="14.45" customHeight="1">
      <c r="B124" s="33"/>
      <c r="C124" s="30" t="s">
        <v>33</v>
      </c>
      <c r="D124" s="34"/>
      <c r="E124" s="34"/>
      <c r="F124" s="28" t="str">
        <f>IF(E15="","",E15)</f>
        <v xml:space="preserve"> </v>
      </c>
      <c r="G124" s="34"/>
      <c r="H124" s="34"/>
      <c r="I124" s="34"/>
      <c r="J124" s="34"/>
      <c r="K124" s="30" t="s">
        <v>37</v>
      </c>
      <c r="L124" s="34"/>
      <c r="M124" s="182" t="str">
        <f>E21</f>
        <v xml:space="preserve"> </v>
      </c>
      <c r="N124" s="182"/>
      <c r="O124" s="182"/>
      <c r="P124" s="182"/>
      <c r="Q124" s="182"/>
      <c r="R124" s="35"/>
    </row>
    <row r="125" spans="2:63" s="1" customFormat="1" ht="10.35" customHeight="1"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5"/>
    </row>
    <row r="126" spans="2:63" s="8" customFormat="1" ht="29.25" customHeight="1">
      <c r="B126" s="121"/>
      <c r="C126" s="122" t="s">
        <v>139</v>
      </c>
      <c r="D126" s="123" t="s">
        <v>140</v>
      </c>
      <c r="E126" s="123" t="s">
        <v>60</v>
      </c>
      <c r="F126" s="228" t="s">
        <v>141</v>
      </c>
      <c r="G126" s="228"/>
      <c r="H126" s="228"/>
      <c r="I126" s="228"/>
      <c r="J126" s="123" t="s">
        <v>142</v>
      </c>
      <c r="K126" s="123" t="s">
        <v>143</v>
      </c>
      <c r="L126" s="229" t="s">
        <v>144</v>
      </c>
      <c r="M126" s="229"/>
      <c r="N126" s="228" t="s">
        <v>116</v>
      </c>
      <c r="O126" s="228"/>
      <c r="P126" s="228"/>
      <c r="Q126" s="230"/>
      <c r="R126" s="124"/>
      <c r="T126" s="74" t="s">
        <v>145</v>
      </c>
      <c r="U126" s="75" t="s">
        <v>42</v>
      </c>
      <c r="V126" s="75" t="s">
        <v>146</v>
      </c>
      <c r="W126" s="75" t="s">
        <v>147</v>
      </c>
      <c r="X126" s="75" t="s">
        <v>148</v>
      </c>
      <c r="Y126" s="75" t="s">
        <v>149</v>
      </c>
      <c r="Z126" s="75" t="s">
        <v>150</v>
      </c>
      <c r="AA126" s="76" t="s">
        <v>151</v>
      </c>
    </row>
    <row r="127" spans="2:63" s="1" customFormat="1" ht="29.25" customHeight="1">
      <c r="B127" s="33"/>
      <c r="C127" s="78" t="s">
        <v>112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245">
        <f>BK127</f>
        <v>0</v>
      </c>
      <c r="O127" s="246"/>
      <c r="P127" s="246"/>
      <c r="Q127" s="246"/>
      <c r="R127" s="35"/>
      <c r="T127" s="77"/>
      <c r="U127" s="49"/>
      <c r="V127" s="49"/>
      <c r="W127" s="125">
        <f>W128+W189</f>
        <v>1590.6052169999998</v>
      </c>
      <c r="X127" s="49"/>
      <c r="Y127" s="125">
        <f>Y128+Y189</f>
        <v>16.009624730000002</v>
      </c>
      <c r="Z127" s="49"/>
      <c r="AA127" s="126">
        <f>AA128+AA189</f>
        <v>9.2779413999999996</v>
      </c>
      <c r="AT127" s="19" t="s">
        <v>77</v>
      </c>
      <c r="AU127" s="19" t="s">
        <v>118</v>
      </c>
      <c r="BK127" s="127">
        <f>BK128+BK189</f>
        <v>0</v>
      </c>
    </row>
    <row r="128" spans="2:63" s="9" customFormat="1" ht="37.35" customHeight="1">
      <c r="B128" s="128"/>
      <c r="C128" s="129"/>
      <c r="D128" s="130" t="s">
        <v>119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247">
        <f>BK128</f>
        <v>0</v>
      </c>
      <c r="O128" s="223"/>
      <c r="P128" s="223"/>
      <c r="Q128" s="223"/>
      <c r="R128" s="131"/>
      <c r="T128" s="132"/>
      <c r="U128" s="129"/>
      <c r="V128" s="129"/>
      <c r="W128" s="133">
        <f>W129+W132+W162+W181+W187</f>
        <v>828.91358199999991</v>
      </c>
      <c r="X128" s="129"/>
      <c r="Y128" s="133">
        <f>Y129+Y132+Y162+Y181+Y187</f>
        <v>9.4473670500000004</v>
      </c>
      <c r="Z128" s="129"/>
      <c r="AA128" s="134">
        <f>AA129+AA132+AA162+AA181+AA187</f>
        <v>8.0719169999999991</v>
      </c>
      <c r="AR128" s="135" t="s">
        <v>22</v>
      </c>
      <c r="AT128" s="136" t="s">
        <v>77</v>
      </c>
      <c r="AU128" s="136" t="s">
        <v>78</v>
      </c>
      <c r="AY128" s="135" t="s">
        <v>152</v>
      </c>
      <c r="BK128" s="137">
        <f>BK129+BK132+BK162+BK181+BK187</f>
        <v>0</v>
      </c>
    </row>
    <row r="129" spans="2:65" s="9" customFormat="1" ht="19.899999999999999" customHeight="1">
      <c r="B129" s="128"/>
      <c r="C129" s="129"/>
      <c r="D129" s="138" t="s">
        <v>120</v>
      </c>
      <c r="E129" s="138"/>
      <c r="F129" s="138"/>
      <c r="G129" s="138"/>
      <c r="H129" s="138"/>
      <c r="I129" s="138"/>
      <c r="J129" s="138"/>
      <c r="K129" s="138"/>
      <c r="L129" s="138"/>
      <c r="M129" s="138"/>
      <c r="N129" s="243">
        <f>BK129</f>
        <v>0</v>
      </c>
      <c r="O129" s="244"/>
      <c r="P129" s="244"/>
      <c r="Q129" s="244"/>
      <c r="R129" s="131"/>
      <c r="T129" s="132"/>
      <c r="U129" s="129"/>
      <c r="V129" s="129"/>
      <c r="W129" s="133">
        <f>SUM(W130:W131)</f>
        <v>14.941800000000001</v>
      </c>
      <c r="X129" s="129"/>
      <c r="Y129" s="133">
        <f>SUM(Y130:Y131)</f>
        <v>3.7960380000000002</v>
      </c>
      <c r="Z129" s="129"/>
      <c r="AA129" s="134">
        <f>SUM(AA130:AA131)</f>
        <v>0</v>
      </c>
      <c r="AR129" s="135" t="s">
        <v>22</v>
      </c>
      <c r="AT129" s="136" t="s">
        <v>77</v>
      </c>
      <c r="AU129" s="136" t="s">
        <v>22</v>
      </c>
      <c r="AY129" s="135" t="s">
        <v>152</v>
      </c>
      <c r="BK129" s="137">
        <f>SUM(BK130:BK131)</f>
        <v>0</v>
      </c>
    </row>
    <row r="130" spans="2:65" s="1" customFormat="1" ht="31.5" customHeight="1">
      <c r="B130" s="139"/>
      <c r="C130" s="140" t="s">
        <v>153</v>
      </c>
      <c r="D130" s="140" t="s">
        <v>154</v>
      </c>
      <c r="E130" s="141" t="s">
        <v>155</v>
      </c>
      <c r="F130" s="231" t="s">
        <v>156</v>
      </c>
      <c r="G130" s="231"/>
      <c r="H130" s="231"/>
      <c r="I130" s="231"/>
      <c r="J130" s="142" t="s">
        <v>157</v>
      </c>
      <c r="K130" s="143">
        <v>5.4</v>
      </c>
      <c r="L130" s="251">
        <v>0</v>
      </c>
      <c r="M130" s="251"/>
      <c r="N130" s="232">
        <f>ROUND(L130*K130,2)</f>
        <v>0</v>
      </c>
      <c r="O130" s="232"/>
      <c r="P130" s="232"/>
      <c r="Q130" s="232"/>
      <c r="R130" s="144"/>
      <c r="T130" s="145" t="s">
        <v>5</v>
      </c>
      <c r="U130" s="42" t="s">
        <v>43</v>
      </c>
      <c r="V130" s="146">
        <v>2.7669999999999999</v>
      </c>
      <c r="W130" s="146">
        <f>V130*K130</f>
        <v>14.941800000000001</v>
      </c>
      <c r="X130" s="146">
        <v>0.70296999999999998</v>
      </c>
      <c r="Y130" s="146">
        <f>X130*K130</f>
        <v>3.7960380000000002</v>
      </c>
      <c r="Z130" s="146">
        <v>0</v>
      </c>
      <c r="AA130" s="147">
        <f>Z130*K130</f>
        <v>0</v>
      </c>
      <c r="AR130" s="19" t="s">
        <v>158</v>
      </c>
      <c r="AT130" s="19" t="s">
        <v>154</v>
      </c>
      <c r="AU130" s="19" t="s">
        <v>108</v>
      </c>
      <c r="AY130" s="19" t="s">
        <v>152</v>
      </c>
      <c r="BE130" s="148">
        <f>IF(U130="základní",N130,0)</f>
        <v>0</v>
      </c>
      <c r="BF130" s="148">
        <f>IF(U130="snížená",N130,0)</f>
        <v>0</v>
      </c>
      <c r="BG130" s="148">
        <f>IF(U130="zákl. přenesená",N130,0)</f>
        <v>0</v>
      </c>
      <c r="BH130" s="148">
        <f>IF(U130="sníž. přenesená",N130,0)</f>
        <v>0</v>
      </c>
      <c r="BI130" s="148">
        <f>IF(U130="nulová",N130,0)</f>
        <v>0</v>
      </c>
      <c r="BJ130" s="19" t="s">
        <v>22</v>
      </c>
      <c r="BK130" s="148">
        <f>ROUND(L130*K130,2)</f>
        <v>0</v>
      </c>
      <c r="BL130" s="19" t="s">
        <v>158</v>
      </c>
      <c r="BM130" s="19" t="s">
        <v>159</v>
      </c>
    </row>
    <row r="131" spans="2:65" s="10" customFormat="1" ht="22.5" customHeight="1">
      <c r="B131" s="149"/>
      <c r="C131" s="150"/>
      <c r="D131" s="150"/>
      <c r="E131" s="151" t="s">
        <v>5</v>
      </c>
      <c r="F131" s="233" t="s">
        <v>160</v>
      </c>
      <c r="G131" s="234"/>
      <c r="H131" s="234"/>
      <c r="I131" s="234"/>
      <c r="J131" s="150"/>
      <c r="K131" s="152">
        <v>5.4</v>
      </c>
      <c r="L131" s="150"/>
      <c r="M131" s="150"/>
      <c r="N131" s="150"/>
      <c r="O131" s="150"/>
      <c r="P131" s="150"/>
      <c r="Q131" s="150"/>
      <c r="R131" s="153"/>
      <c r="T131" s="154"/>
      <c r="U131" s="150"/>
      <c r="V131" s="150"/>
      <c r="W131" s="150"/>
      <c r="X131" s="150"/>
      <c r="Y131" s="150"/>
      <c r="Z131" s="150"/>
      <c r="AA131" s="155"/>
      <c r="AT131" s="156" t="s">
        <v>161</v>
      </c>
      <c r="AU131" s="156" t="s">
        <v>108</v>
      </c>
      <c r="AV131" s="10" t="s">
        <v>108</v>
      </c>
      <c r="AW131" s="10" t="s">
        <v>36</v>
      </c>
      <c r="AX131" s="10" t="s">
        <v>22</v>
      </c>
      <c r="AY131" s="156" t="s">
        <v>152</v>
      </c>
    </row>
    <row r="132" spans="2:65" s="9" customFormat="1" ht="29.85" customHeight="1">
      <c r="B132" s="128"/>
      <c r="C132" s="129"/>
      <c r="D132" s="138" t="s">
        <v>121</v>
      </c>
      <c r="E132" s="138"/>
      <c r="F132" s="138"/>
      <c r="G132" s="138"/>
      <c r="H132" s="138"/>
      <c r="I132" s="138"/>
      <c r="J132" s="138"/>
      <c r="K132" s="138"/>
      <c r="L132" s="138"/>
      <c r="M132" s="138"/>
      <c r="N132" s="243">
        <f>BK132</f>
        <v>0</v>
      </c>
      <c r="O132" s="244"/>
      <c r="P132" s="244"/>
      <c r="Q132" s="244"/>
      <c r="R132" s="131"/>
      <c r="T132" s="132"/>
      <c r="U132" s="129"/>
      <c r="V132" s="129"/>
      <c r="W132" s="133">
        <f>SUM(W133:W161)</f>
        <v>600.34377999999992</v>
      </c>
      <c r="X132" s="129"/>
      <c r="Y132" s="133">
        <f>SUM(Y133:Y161)</f>
        <v>5.6513290500000002</v>
      </c>
      <c r="Z132" s="129"/>
      <c r="AA132" s="134">
        <f>SUM(AA133:AA161)</f>
        <v>0</v>
      </c>
      <c r="AR132" s="135" t="s">
        <v>22</v>
      </c>
      <c r="AT132" s="136" t="s">
        <v>77</v>
      </c>
      <c r="AU132" s="136" t="s">
        <v>22</v>
      </c>
      <c r="AY132" s="135" t="s">
        <v>152</v>
      </c>
      <c r="BK132" s="137">
        <f>SUM(BK133:BK161)</f>
        <v>0</v>
      </c>
    </row>
    <row r="133" spans="2:65" s="1" customFormat="1" ht="31.5" customHeight="1">
      <c r="B133" s="139"/>
      <c r="C133" s="140" t="s">
        <v>162</v>
      </c>
      <c r="D133" s="140" t="s">
        <v>154</v>
      </c>
      <c r="E133" s="141" t="s">
        <v>163</v>
      </c>
      <c r="F133" s="231" t="s">
        <v>164</v>
      </c>
      <c r="G133" s="231"/>
      <c r="H133" s="231"/>
      <c r="I133" s="231"/>
      <c r="J133" s="142" t="s">
        <v>165</v>
      </c>
      <c r="K133" s="143">
        <v>206.17</v>
      </c>
      <c r="L133" s="251">
        <v>0</v>
      </c>
      <c r="M133" s="251"/>
      <c r="N133" s="232">
        <f>ROUND(L133*K133,2)</f>
        <v>0</v>
      </c>
      <c r="O133" s="232"/>
      <c r="P133" s="232"/>
      <c r="Q133" s="232"/>
      <c r="R133" s="144"/>
      <c r="T133" s="145" t="s">
        <v>5</v>
      </c>
      <c r="U133" s="42" t="s">
        <v>43</v>
      </c>
      <c r="V133" s="146">
        <v>0.37</v>
      </c>
      <c r="W133" s="146">
        <f>V133*K133</f>
        <v>76.282899999999998</v>
      </c>
      <c r="X133" s="146">
        <v>1.5E-3</v>
      </c>
      <c r="Y133" s="146">
        <f>X133*K133</f>
        <v>0.309255</v>
      </c>
      <c r="Z133" s="146">
        <v>0</v>
      </c>
      <c r="AA133" s="147">
        <f>Z133*K133</f>
        <v>0</v>
      </c>
      <c r="AR133" s="19" t="s">
        <v>158</v>
      </c>
      <c r="AT133" s="19" t="s">
        <v>154</v>
      </c>
      <c r="AU133" s="19" t="s">
        <v>108</v>
      </c>
      <c r="AY133" s="19" t="s">
        <v>152</v>
      </c>
      <c r="BE133" s="148">
        <f>IF(U133="základní",N133,0)</f>
        <v>0</v>
      </c>
      <c r="BF133" s="148">
        <f>IF(U133="snížená",N133,0)</f>
        <v>0</v>
      </c>
      <c r="BG133" s="148">
        <f>IF(U133="zákl. přenesená",N133,0)</f>
        <v>0</v>
      </c>
      <c r="BH133" s="148">
        <f>IF(U133="sníž. přenesená",N133,0)</f>
        <v>0</v>
      </c>
      <c r="BI133" s="148">
        <f>IF(U133="nulová",N133,0)</f>
        <v>0</v>
      </c>
      <c r="BJ133" s="19" t="s">
        <v>22</v>
      </c>
      <c r="BK133" s="148">
        <f>ROUND(L133*K133,2)</f>
        <v>0</v>
      </c>
      <c r="BL133" s="19" t="s">
        <v>158</v>
      </c>
      <c r="BM133" s="19" t="s">
        <v>166</v>
      </c>
    </row>
    <row r="134" spans="2:65" s="1" customFormat="1" ht="31.5" customHeight="1">
      <c r="B134" s="139"/>
      <c r="C134" s="140" t="s">
        <v>108</v>
      </c>
      <c r="D134" s="140" t="s">
        <v>154</v>
      </c>
      <c r="E134" s="141" t="s">
        <v>167</v>
      </c>
      <c r="F134" s="231" t="s">
        <v>168</v>
      </c>
      <c r="G134" s="231"/>
      <c r="H134" s="231"/>
      <c r="I134" s="231"/>
      <c r="J134" s="142" t="s">
        <v>169</v>
      </c>
      <c r="K134" s="143">
        <v>230.52</v>
      </c>
      <c r="L134" s="251">
        <v>0</v>
      </c>
      <c r="M134" s="251"/>
      <c r="N134" s="232">
        <f>ROUND(L134*K134,2)</f>
        <v>0</v>
      </c>
      <c r="O134" s="232"/>
      <c r="P134" s="232"/>
      <c r="Q134" s="232"/>
      <c r="R134" s="144"/>
      <c r="T134" s="145" t="s">
        <v>5</v>
      </c>
      <c r="U134" s="42" t="s">
        <v>43</v>
      </c>
      <c r="V134" s="146">
        <v>7.3999999999999996E-2</v>
      </c>
      <c r="W134" s="146">
        <f>V134*K134</f>
        <v>17.058479999999999</v>
      </c>
      <c r="X134" s="146">
        <v>4.6999999999999999E-4</v>
      </c>
      <c r="Y134" s="146">
        <f>X134*K134</f>
        <v>0.10834440000000001</v>
      </c>
      <c r="Z134" s="146">
        <v>0</v>
      </c>
      <c r="AA134" s="147">
        <f>Z134*K134</f>
        <v>0</v>
      </c>
      <c r="AR134" s="19" t="s">
        <v>158</v>
      </c>
      <c r="AT134" s="19" t="s">
        <v>154</v>
      </c>
      <c r="AU134" s="19" t="s">
        <v>108</v>
      </c>
      <c r="AY134" s="19" t="s">
        <v>152</v>
      </c>
      <c r="BE134" s="148">
        <f>IF(U134="základní",N134,0)</f>
        <v>0</v>
      </c>
      <c r="BF134" s="148">
        <f>IF(U134="snížená",N134,0)</f>
        <v>0</v>
      </c>
      <c r="BG134" s="148">
        <f>IF(U134="zákl. přenesená",N134,0)</f>
        <v>0</v>
      </c>
      <c r="BH134" s="148">
        <f>IF(U134="sníž. přenesená",N134,0)</f>
        <v>0</v>
      </c>
      <c r="BI134" s="148">
        <f>IF(U134="nulová",N134,0)</f>
        <v>0</v>
      </c>
      <c r="BJ134" s="19" t="s">
        <v>22</v>
      </c>
      <c r="BK134" s="148">
        <f>ROUND(L134*K134,2)</f>
        <v>0</v>
      </c>
      <c r="BL134" s="19" t="s">
        <v>158</v>
      </c>
      <c r="BM134" s="19" t="s">
        <v>170</v>
      </c>
    </row>
    <row r="135" spans="2:65" s="10" customFormat="1" ht="22.5" customHeight="1">
      <c r="B135" s="149"/>
      <c r="C135" s="150"/>
      <c r="D135" s="150"/>
      <c r="E135" s="151" t="s">
        <v>5</v>
      </c>
      <c r="F135" s="233" t="s">
        <v>171</v>
      </c>
      <c r="G135" s="234"/>
      <c r="H135" s="234"/>
      <c r="I135" s="234"/>
      <c r="J135" s="150"/>
      <c r="K135" s="152">
        <v>230.52</v>
      </c>
      <c r="L135" s="150"/>
      <c r="M135" s="150"/>
      <c r="N135" s="150"/>
      <c r="O135" s="150"/>
      <c r="P135" s="150"/>
      <c r="Q135" s="150"/>
      <c r="R135" s="153"/>
      <c r="T135" s="154"/>
      <c r="U135" s="150"/>
      <c r="V135" s="150"/>
      <c r="W135" s="150"/>
      <c r="X135" s="150"/>
      <c r="Y135" s="150"/>
      <c r="Z135" s="150"/>
      <c r="AA135" s="155"/>
      <c r="AT135" s="156" t="s">
        <v>161</v>
      </c>
      <c r="AU135" s="156" t="s">
        <v>108</v>
      </c>
      <c r="AV135" s="10" t="s">
        <v>108</v>
      </c>
      <c r="AW135" s="10" t="s">
        <v>36</v>
      </c>
      <c r="AX135" s="10" t="s">
        <v>22</v>
      </c>
      <c r="AY135" s="156" t="s">
        <v>152</v>
      </c>
    </row>
    <row r="136" spans="2:65" s="1" customFormat="1" ht="31.5" customHeight="1">
      <c r="B136" s="139"/>
      <c r="C136" s="140" t="s">
        <v>172</v>
      </c>
      <c r="D136" s="140" t="s">
        <v>154</v>
      </c>
      <c r="E136" s="141" t="s">
        <v>173</v>
      </c>
      <c r="F136" s="231" t="s">
        <v>174</v>
      </c>
      <c r="G136" s="231"/>
      <c r="H136" s="231"/>
      <c r="I136" s="231"/>
      <c r="J136" s="142" t="s">
        <v>169</v>
      </c>
      <c r="K136" s="143">
        <v>179.916</v>
      </c>
      <c r="L136" s="251">
        <v>0</v>
      </c>
      <c r="M136" s="251"/>
      <c r="N136" s="232">
        <f>ROUND(L136*K136,2)</f>
        <v>0</v>
      </c>
      <c r="O136" s="232"/>
      <c r="P136" s="232"/>
      <c r="Q136" s="232"/>
      <c r="R136" s="144"/>
      <c r="T136" s="145" t="s">
        <v>5</v>
      </c>
      <c r="U136" s="42" t="s">
        <v>43</v>
      </c>
      <c r="V136" s="146">
        <v>0.33</v>
      </c>
      <c r="W136" s="146">
        <f>V136*K136</f>
        <v>59.372280000000003</v>
      </c>
      <c r="X136" s="146">
        <v>4.8900000000000002E-3</v>
      </c>
      <c r="Y136" s="146">
        <f>X136*K136</f>
        <v>0.87978924000000003</v>
      </c>
      <c r="Z136" s="146">
        <v>0</v>
      </c>
      <c r="AA136" s="147">
        <f>Z136*K136</f>
        <v>0</v>
      </c>
      <c r="AR136" s="19" t="s">
        <v>158</v>
      </c>
      <c r="AT136" s="19" t="s">
        <v>154</v>
      </c>
      <c r="AU136" s="19" t="s">
        <v>108</v>
      </c>
      <c r="AY136" s="19" t="s">
        <v>152</v>
      </c>
      <c r="BE136" s="148">
        <f>IF(U136="základní",N136,0)</f>
        <v>0</v>
      </c>
      <c r="BF136" s="148">
        <f>IF(U136="snížená",N136,0)</f>
        <v>0</v>
      </c>
      <c r="BG136" s="148">
        <f>IF(U136="zákl. přenesená",N136,0)</f>
        <v>0</v>
      </c>
      <c r="BH136" s="148">
        <f>IF(U136="sníž. přenesená",N136,0)</f>
        <v>0</v>
      </c>
      <c r="BI136" s="148">
        <f>IF(U136="nulová",N136,0)</f>
        <v>0</v>
      </c>
      <c r="BJ136" s="19" t="s">
        <v>22</v>
      </c>
      <c r="BK136" s="148">
        <f>ROUND(L136*K136,2)</f>
        <v>0</v>
      </c>
      <c r="BL136" s="19" t="s">
        <v>158</v>
      </c>
      <c r="BM136" s="19" t="s">
        <v>175</v>
      </c>
    </row>
    <row r="137" spans="2:65" s="10" customFormat="1" ht="22.5" customHeight="1">
      <c r="B137" s="149"/>
      <c r="C137" s="150"/>
      <c r="D137" s="150"/>
      <c r="E137" s="151" t="s">
        <v>5</v>
      </c>
      <c r="F137" s="233" t="s">
        <v>176</v>
      </c>
      <c r="G137" s="234"/>
      <c r="H137" s="234"/>
      <c r="I137" s="234"/>
      <c r="J137" s="150"/>
      <c r="K137" s="152">
        <v>179.916</v>
      </c>
      <c r="L137" s="150"/>
      <c r="M137" s="150"/>
      <c r="N137" s="150"/>
      <c r="O137" s="150"/>
      <c r="P137" s="150"/>
      <c r="Q137" s="150"/>
      <c r="R137" s="153"/>
      <c r="T137" s="154"/>
      <c r="U137" s="150"/>
      <c r="V137" s="150"/>
      <c r="W137" s="150"/>
      <c r="X137" s="150"/>
      <c r="Y137" s="150"/>
      <c r="Z137" s="150"/>
      <c r="AA137" s="155"/>
      <c r="AT137" s="156" t="s">
        <v>161</v>
      </c>
      <c r="AU137" s="156" t="s">
        <v>108</v>
      </c>
      <c r="AV137" s="10" t="s">
        <v>108</v>
      </c>
      <c r="AW137" s="10" t="s">
        <v>36</v>
      </c>
      <c r="AX137" s="10" t="s">
        <v>22</v>
      </c>
      <c r="AY137" s="156" t="s">
        <v>152</v>
      </c>
    </row>
    <row r="138" spans="2:65" s="1" customFormat="1" ht="31.5" customHeight="1">
      <c r="B138" s="139"/>
      <c r="C138" s="140" t="s">
        <v>177</v>
      </c>
      <c r="D138" s="140" t="s">
        <v>154</v>
      </c>
      <c r="E138" s="141" t="s">
        <v>178</v>
      </c>
      <c r="F138" s="231" t="s">
        <v>179</v>
      </c>
      <c r="G138" s="231"/>
      <c r="H138" s="231"/>
      <c r="I138" s="231"/>
      <c r="J138" s="142" t="s">
        <v>165</v>
      </c>
      <c r="K138" s="143">
        <v>77.44</v>
      </c>
      <c r="L138" s="251">
        <v>0</v>
      </c>
      <c r="M138" s="251"/>
      <c r="N138" s="232">
        <f t="shared" ref="N138:N144" si="0">ROUND(L138*K138,2)</f>
        <v>0</v>
      </c>
      <c r="O138" s="232"/>
      <c r="P138" s="232"/>
      <c r="Q138" s="232"/>
      <c r="R138" s="144"/>
      <c r="T138" s="145" t="s">
        <v>5</v>
      </c>
      <c r="U138" s="42" t="s">
        <v>43</v>
      </c>
      <c r="V138" s="146">
        <v>0.31</v>
      </c>
      <c r="W138" s="146">
        <f t="shared" ref="W138:W144" si="1">V138*K138</f>
        <v>24.006399999999999</v>
      </c>
      <c r="X138" s="146">
        <v>2.0000000000000002E-5</v>
      </c>
      <c r="Y138" s="146">
        <f t="shared" ref="Y138:Y144" si="2">X138*K138</f>
        <v>1.5488000000000001E-3</v>
      </c>
      <c r="Z138" s="146">
        <v>0</v>
      </c>
      <c r="AA138" s="147">
        <f t="shared" ref="AA138:AA144" si="3">Z138*K138</f>
        <v>0</v>
      </c>
      <c r="AR138" s="19" t="s">
        <v>158</v>
      </c>
      <c r="AT138" s="19" t="s">
        <v>154</v>
      </c>
      <c r="AU138" s="19" t="s">
        <v>108</v>
      </c>
      <c r="AY138" s="19" t="s">
        <v>152</v>
      </c>
      <c r="BE138" s="148">
        <f t="shared" ref="BE138:BE144" si="4">IF(U138="základní",N138,0)</f>
        <v>0</v>
      </c>
      <c r="BF138" s="148">
        <f t="shared" ref="BF138:BF144" si="5">IF(U138="snížená",N138,0)</f>
        <v>0</v>
      </c>
      <c r="BG138" s="148">
        <f t="shared" ref="BG138:BG144" si="6">IF(U138="zákl. přenesená",N138,0)</f>
        <v>0</v>
      </c>
      <c r="BH138" s="148">
        <f t="shared" ref="BH138:BH144" si="7">IF(U138="sníž. přenesená",N138,0)</f>
        <v>0</v>
      </c>
      <c r="BI138" s="148">
        <f t="shared" ref="BI138:BI144" si="8">IF(U138="nulová",N138,0)</f>
        <v>0</v>
      </c>
      <c r="BJ138" s="19" t="s">
        <v>22</v>
      </c>
      <c r="BK138" s="148">
        <f t="shared" ref="BK138:BK144" si="9">ROUND(L138*K138,2)</f>
        <v>0</v>
      </c>
      <c r="BL138" s="19" t="s">
        <v>158</v>
      </c>
      <c r="BM138" s="19" t="s">
        <v>180</v>
      </c>
    </row>
    <row r="139" spans="2:65" s="1" customFormat="1" ht="31.5" customHeight="1">
      <c r="B139" s="139"/>
      <c r="C139" s="157" t="s">
        <v>158</v>
      </c>
      <c r="D139" s="157" t="s">
        <v>181</v>
      </c>
      <c r="E139" s="158" t="s">
        <v>182</v>
      </c>
      <c r="F139" s="235" t="s">
        <v>183</v>
      </c>
      <c r="G139" s="235"/>
      <c r="H139" s="235"/>
      <c r="I139" s="235"/>
      <c r="J139" s="159" t="s">
        <v>165</v>
      </c>
      <c r="K139" s="160">
        <v>78.162000000000006</v>
      </c>
      <c r="L139" s="252">
        <v>0</v>
      </c>
      <c r="M139" s="252"/>
      <c r="N139" s="236">
        <f t="shared" si="0"/>
        <v>0</v>
      </c>
      <c r="O139" s="232"/>
      <c r="P139" s="232"/>
      <c r="Q139" s="232"/>
      <c r="R139" s="144"/>
      <c r="T139" s="145" t="s">
        <v>5</v>
      </c>
      <c r="U139" s="42" t="s">
        <v>43</v>
      </c>
      <c r="V139" s="146">
        <v>0</v>
      </c>
      <c r="W139" s="146">
        <f t="shared" si="1"/>
        <v>0</v>
      </c>
      <c r="X139" s="146">
        <v>1E-4</v>
      </c>
      <c r="Y139" s="146">
        <f t="shared" si="2"/>
        <v>7.8162000000000006E-3</v>
      </c>
      <c r="Z139" s="146">
        <v>0</v>
      </c>
      <c r="AA139" s="147">
        <f t="shared" si="3"/>
        <v>0</v>
      </c>
      <c r="AR139" s="19" t="s">
        <v>184</v>
      </c>
      <c r="AT139" s="19" t="s">
        <v>181</v>
      </c>
      <c r="AU139" s="19" t="s">
        <v>108</v>
      </c>
      <c r="AY139" s="19" t="s">
        <v>152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9" t="s">
        <v>22</v>
      </c>
      <c r="BK139" s="148">
        <f t="shared" si="9"/>
        <v>0</v>
      </c>
      <c r="BL139" s="19" t="s">
        <v>158</v>
      </c>
      <c r="BM139" s="19" t="s">
        <v>185</v>
      </c>
    </row>
    <row r="140" spans="2:65" s="1" customFormat="1" ht="31.5" customHeight="1">
      <c r="B140" s="139"/>
      <c r="C140" s="140" t="s">
        <v>186</v>
      </c>
      <c r="D140" s="140" t="s">
        <v>154</v>
      </c>
      <c r="E140" s="141" t="s">
        <v>187</v>
      </c>
      <c r="F140" s="231" t="s">
        <v>188</v>
      </c>
      <c r="G140" s="231"/>
      <c r="H140" s="231"/>
      <c r="I140" s="231"/>
      <c r="J140" s="142" t="s">
        <v>165</v>
      </c>
      <c r="K140" s="143">
        <v>219.97</v>
      </c>
      <c r="L140" s="251">
        <v>0</v>
      </c>
      <c r="M140" s="251"/>
      <c r="N140" s="232">
        <f t="shared" si="0"/>
        <v>0</v>
      </c>
      <c r="O140" s="232"/>
      <c r="P140" s="232"/>
      <c r="Q140" s="232"/>
      <c r="R140" s="144"/>
      <c r="T140" s="145" t="s">
        <v>5</v>
      </c>
      <c r="U140" s="42" t="s">
        <v>43</v>
      </c>
      <c r="V140" s="146">
        <v>0.11</v>
      </c>
      <c r="W140" s="146">
        <f t="shared" si="1"/>
        <v>24.1967</v>
      </c>
      <c r="X140" s="146">
        <v>0</v>
      </c>
      <c r="Y140" s="146">
        <f t="shared" si="2"/>
        <v>0</v>
      </c>
      <c r="Z140" s="146">
        <v>0</v>
      </c>
      <c r="AA140" s="147">
        <f t="shared" si="3"/>
        <v>0</v>
      </c>
      <c r="AR140" s="19" t="s">
        <v>158</v>
      </c>
      <c r="AT140" s="19" t="s">
        <v>154</v>
      </c>
      <c r="AU140" s="19" t="s">
        <v>108</v>
      </c>
      <c r="AY140" s="19" t="s">
        <v>152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9" t="s">
        <v>22</v>
      </c>
      <c r="BK140" s="148">
        <f t="shared" si="9"/>
        <v>0</v>
      </c>
      <c r="BL140" s="19" t="s">
        <v>158</v>
      </c>
      <c r="BM140" s="19" t="s">
        <v>189</v>
      </c>
    </row>
    <row r="141" spans="2:65" s="1" customFormat="1" ht="22.5" customHeight="1">
      <c r="B141" s="139"/>
      <c r="C141" s="157" t="s">
        <v>190</v>
      </c>
      <c r="D141" s="157" t="s">
        <v>181</v>
      </c>
      <c r="E141" s="158" t="s">
        <v>191</v>
      </c>
      <c r="F141" s="235" t="s">
        <v>192</v>
      </c>
      <c r="G141" s="235"/>
      <c r="H141" s="235"/>
      <c r="I141" s="235"/>
      <c r="J141" s="159" t="s">
        <v>165</v>
      </c>
      <c r="K141" s="160">
        <v>230.65299999999999</v>
      </c>
      <c r="L141" s="252">
        <v>0</v>
      </c>
      <c r="M141" s="252"/>
      <c r="N141" s="236">
        <f t="shared" si="0"/>
        <v>0</v>
      </c>
      <c r="O141" s="232"/>
      <c r="P141" s="232"/>
      <c r="Q141" s="232"/>
      <c r="R141" s="144"/>
      <c r="T141" s="145" t="s">
        <v>5</v>
      </c>
      <c r="U141" s="42" t="s">
        <v>43</v>
      </c>
      <c r="V141" s="146">
        <v>0</v>
      </c>
      <c r="W141" s="146">
        <f t="shared" si="1"/>
        <v>0</v>
      </c>
      <c r="X141" s="146">
        <v>3.0000000000000001E-5</v>
      </c>
      <c r="Y141" s="146">
        <f t="shared" si="2"/>
        <v>6.9195899999999998E-3</v>
      </c>
      <c r="Z141" s="146">
        <v>0</v>
      </c>
      <c r="AA141" s="147">
        <f t="shared" si="3"/>
        <v>0</v>
      </c>
      <c r="AR141" s="19" t="s">
        <v>184</v>
      </c>
      <c r="AT141" s="19" t="s">
        <v>181</v>
      </c>
      <c r="AU141" s="19" t="s">
        <v>108</v>
      </c>
      <c r="AY141" s="19" t="s">
        <v>152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9" t="s">
        <v>22</v>
      </c>
      <c r="BK141" s="148">
        <f t="shared" si="9"/>
        <v>0</v>
      </c>
      <c r="BL141" s="19" t="s">
        <v>158</v>
      </c>
      <c r="BM141" s="19" t="s">
        <v>193</v>
      </c>
    </row>
    <row r="142" spans="2:65" s="1" customFormat="1" ht="31.5" customHeight="1">
      <c r="B142" s="139"/>
      <c r="C142" s="140" t="s">
        <v>194</v>
      </c>
      <c r="D142" s="140" t="s">
        <v>154</v>
      </c>
      <c r="E142" s="141" t="s">
        <v>195</v>
      </c>
      <c r="F142" s="231" t="s">
        <v>196</v>
      </c>
      <c r="G142" s="231"/>
      <c r="H142" s="231"/>
      <c r="I142" s="231"/>
      <c r="J142" s="142" t="s">
        <v>165</v>
      </c>
      <c r="K142" s="143">
        <v>206.17</v>
      </c>
      <c r="L142" s="251">
        <v>0</v>
      </c>
      <c r="M142" s="251"/>
      <c r="N142" s="232">
        <f t="shared" si="0"/>
        <v>0</v>
      </c>
      <c r="O142" s="232"/>
      <c r="P142" s="232"/>
      <c r="Q142" s="232"/>
      <c r="R142" s="144"/>
      <c r="T142" s="145" t="s">
        <v>5</v>
      </c>
      <c r="U142" s="42" t="s">
        <v>43</v>
      </c>
      <c r="V142" s="146">
        <v>9.6000000000000002E-2</v>
      </c>
      <c r="W142" s="146">
        <f t="shared" si="1"/>
        <v>19.79232</v>
      </c>
      <c r="X142" s="146">
        <v>0</v>
      </c>
      <c r="Y142" s="146">
        <f t="shared" si="2"/>
        <v>0</v>
      </c>
      <c r="Z142" s="146">
        <v>0</v>
      </c>
      <c r="AA142" s="147">
        <f t="shared" si="3"/>
        <v>0</v>
      </c>
      <c r="AR142" s="19" t="s">
        <v>158</v>
      </c>
      <c r="AT142" s="19" t="s">
        <v>154</v>
      </c>
      <c r="AU142" s="19" t="s">
        <v>108</v>
      </c>
      <c r="AY142" s="19" t="s">
        <v>152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9" t="s">
        <v>22</v>
      </c>
      <c r="BK142" s="148">
        <f t="shared" si="9"/>
        <v>0</v>
      </c>
      <c r="BL142" s="19" t="s">
        <v>158</v>
      </c>
      <c r="BM142" s="19" t="s">
        <v>197</v>
      </c>
    </row>
    <row r="143" spans="2:65" s="1" customFormat="1" ht="22.5" customHeight="1">
      <c r="B143" s="139"/>
      <c r="C143" s="157" t="s">
        <v>184</v>
      </c>
      <c r="D143" s="157" t="s">
        <v>181</v>
      </c>
      <c r="E143" s="158" t="s">
        <v>198</v>
      </c>
      <c r="F143" s="235" t="s">
        <v>199</v>
      </c>
      <c r="G143" s="235"/>
      <c r="H143" s="235"/>
      <c r="I143" s="235"/>
      <c r="J143" s="159" t="s">
        <v>165</v>
      </c>
      <c r="K143" s="160">
        <v>216.47800000000001</v>
      </c>
      <c r="L143" s="252">
        <v>0</v>
      </c>
      <c r="M143" s="252"/>
      <c r="N143" s="236">
        <f t="shared" si="0"/>
        <v>0</v>
      </c>
      <c r="O143" s="232"/>
      <c r="P143" s="232"/>
      <c r="Q143" s="232"/>
      <c r="R143" s="144"/>
      <c r="T143" s="145" t="s">
        <v>5</v>
      </c>
      <c r="U143" s="42" t="s">
        <v>43</v>
      </c>
      <c r="V143" s="146">
        <v>0</v>
      </c>
      <c r="W143" s="146">
        <f t="shared" si="1"/>
        <v>0</v>
      </c>
      <c r="X143" s="146">
        <v>4.0000000000000003E-5</v>
      </c>
      <c r="Y143" s="146">
        <f t="shared" si="2"/>
        <v>8.6591200000000011E-3</v>
      </c>
      <c r="Z143" s="146">
        <v>0</v>
      </c>
      <c r="AA143" s="147">
        <f t="shared" si="3"/>
        <v>0</v>
      </c>
      <c r="AR143" s="19" t="s">
        <v>184</v>
      </c>
      <c r="AT143" s="19" t="s">
        <v>181</v>
      </c>
      <c r="AU143" s="19" t="s">
        <v>108</v>
      </c>
      <c r="AY143" s="19" t="s">
        <v>152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9" t="s">
        <v>22</v>
      </c>
      <c r="BK143" s="148">
        <f t="shared" si="9"/>
        <v>0</v>
      </c>
      <c r="BL143" s="19" t="s">
        <v>158</v>
      </c>
      <c r="BM143" s="19" t="s">
        <v>200</v>
      </c>
    </row>
    <row r="144" spans="2:65" s="1" customFormat="1" ht="31.5" customHeight="1">
      <c r="B144" s="139"/>
      <c r="C144" s="140" t="s">
        <v>201</v>
      </c>
      <c r="D144" s="140" t="s">
        <v>154</v>
      </c>
      <c r="E144" s="141" t="s">
        <v>202</v>
      </c>
      <c r="F144" s="231" t="s">
        <v>203</v>
      </c>
      <c r="G144" s="231"/>
      <c r="H144" s="231"/>
      <c r="I144" s="231"/>
      <c r="J144" s="142" t="s">
        <v>169</v>
      </c>
      <c r="K144" s="143">
        <v>179.916</v>
      </c>
      <c r="L144" s="251">
        <v>0</v>
      </c>
      <c r="M144" s="251"/>
      <c r="N144" s="232">
        <f t="shared" si="0"/>
        <v>0</v>
      </c>
      <c r="O144" s="232"/>
      <c r="P144" s="232"/>
      <c r="Q144" s="232"/>
      <c r="R144" s="144"/>
      <c r="T144" s="145" t="s">
        <v>5</v>
      </c>
      <c r="U144" s="42" t="s">
        <v>43</v>
      </c>
      <c r="V144" s="146">
        <v>1.06</v>
      </c>
      <c r="W144" s="146">
        <f t="shared" si="1"/>
        <v>190.71096</v>
      </c>
      <c r="X144" s="146">
        <v>8.5000000000000006E-3</v>
      </c>
      <c r="Y144" s="146">
        <f t="shared" si="2"/>
        <v>1.5292860000000001</v>
      </c>
      <c r="Z144" s="146">
        <v>0</v>
      </c>
      <c r="AA144" s="147">
        <f t="shared" si="3"/>
        <v>0</v>
      </c>
      <c r="AR144" s="19" t="s">
        <v>158</v>
      </c>
      <c r="AT144" s="19" t="s">
        <v>154</v>
      </c>
      <c r="AU144" s="19" t="s">
        <v>108</v>
      </c>
      <c r="AY144" s="19" t="s">
        <v>152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9" t="s">
        <v>22</v>
      </c>
      <c r="BK144" s="148">
        <f t="shared" si="9"/>
        <v>0</v>
      </c>
      <c r="BL144" s="19" t="s">
        <v>158</v>
      </c>
      <c r="BM144" s="19" t="s">
        <v>204</v>
      </c>
    </row>
    <row r="145" spans="2:65" s="10" customFormat="1" ht="22.5" customHeight="1">
      <c r="B145" s="149"/>
      <c r="C145" s="150"/>
      <c r="D145" s="150"/>
      <c r="E145" s="151" t="s">
        <v>5</v>
      </c>
      <c r="F145" s="233" t="s">
        <v>205</v>
      </c>
      <c r="G145" s="234"/>
      <c r="H145" s="234"/>
      <c r="I145" s="234"/>
      <c r="J145" s="150"/>
      <c r="K145" s="152">
        <v>251.23500000000001</v>
      </c>
      <c r="L145" s="150"/>
      <c r="M145" s="150"/>
      <c r="N145" s="150"/>
      <c r="O145" s="150"/>
      <c r="P145" s="150"/>
      <c r="Q145" s="150"/>
      <c r="R145" s="153"/>
      <c r="T145" s="154"/>
      <c r="U145" s="150"/>
      <c r="V145" s="150"/>
      <c r="W145" s="150"/>
      <c r="X145" s="150"/>
      <c r="Y145" s="150"/>
      <c r="Z145" s="150"/>
      <c r="AA145" s="155"/>
      <c r="AT145" s="156" t="s">
        <v>161</v>
      </c>
      <c r="AU145" s="156" t="s">
        <v>108</v>
      </c>
      <c r="AV145" s="10" t="s">
        <v>108</v>
      </c>
      <c r="AW145" s="10" t="s">
        <v>36</v>
      </c>
      <c r="AX145" s="10" t="s">
        <v>78</v>
      </c>
      <c r="AY145" s="156" t="s">
        <v>152</v>
      </c>
    </row>
    <row r="146" spans="2:65" s="10" customFormat="1" ht="31.5" customHeight="1">
      <c r="B146" s="149"/>
      <c r="C146" s="150"/>
      <c r="D146" s="150"/>
      <c r="E146" s="151" t="s">
        <v>5</v>
      </c>
      <c r="F146" s="237" t="s">
        <v>206</v>
      </c>
      <c r="G146" s="238"/>
      <c r="H146" s="238"/>
      <c r="I146" s="238"/>
      <c r="J146" s="150"/>
      <c r="K146" s="152">
        <v>-71.319000000000003</v>
      </c>
      <c r="L146" s="150"/>
      <c r="M146" s="150"/>
      <c r="N146" s="150"/>
      <c r="O146" s="150"/>
      <c r="P146" s="150"/>
      <c r="Q146" s="150"/>
      <c r="R146" s="153"/>
      <c r="T146" s="154"/>
      <c r="U146" s="150"/>
      <c r="V146" s="150"/>
      <c r="W146" s="150"/>
      <c r="X146" s="150"/>
      <c r="Y146" s="150"/>
      <c r="Z146" s="150"/>
      <c r="AA146" s="155"/>
      <c r="AT146" s="156" t="s">
        <v>161</v>
      </c>
      <c r="AU146" s="156" t="s">
        <v>108</v>
      </c>
      <c r="AV146" s="10" t="s">
        <v>108</v>
      </c>
      <c r="AW146" s="10" t="s">
        <v>36</v>
      </c>
      <c r="AX146" s="10" t="s">
        <v>78</v>
      </c>
      <c r="AY146" s="156" t="s">
        <v>152</v>
      </c>
    </row>
    <row r="147" spans="2:65" s="11" customFormat="1" ht="22.5" customHeight="1">
      <c r="B147" s="161"/>
      <c r="C147" s="162"/>
      <c r="D147" s="162"/>
      <c r="E147" s="163" t="s">
        <v>5</v>
      </c>
      <c r="F147" s="239" t="s">
        <v>207</v>
      </c>
      <c r="G147" s="240"/>
      <c r="H147" s="240"/>
      <c r="I147" s="240"/>
      <c r="J147" s="162"/>
      <c r="K147" s="164">
        <v>179.916</v>
      </c>
      <c r="L147" s="162"/>
      <c r="M147" s="162"/>
      <c r="N147" s="162"/>
      <c r="O147" s="162"/>
      <c r="P147" s="162"/>
      <c r="Q147" s="162"/>
      <c r="R147" s="165"/>
      <c r="T147" s="166"/>
      <c r="U147" s="162"/>
      <c r="V147" s="162"/>
      <c r="W147" s="162"/>
      <c r="X147" s="162"/>
      <c r="Y147" s="162"/>
      <c r="Z147" s="162"/>
      <c r="AA147" s="167"/>
      <c r="AT147" s="168" t="s">
        <v>161</v>
      </c>
      <c r="AU147" s="168" t="s">
        <v>108</v>
      </c>
      <c r="AV147" s="11" t="s">
        <v>158</v>
      </c>
      <c r="AW147" s="11" t="s">
        <v>36</v>
      </c>
      <c r="AX147" s="11" t="s">
        <v>22</v>
      </c>
      <c r="AY147" s="168" t="s">
        <v>152</v>
      </c>
    </row>
    <row r="148" spans="2:65" s="1" customFormat="1" ht="31.5" customHeight="1">
      <c r="B148" s="139"/>
      <c r="C148" s="157" t="s">
        <v>27</v>
      </c>
      <c r="D148" s="157" t="s">
        <v>181</v>
      </c>
      <c r="E148" s="158" t="s">
        <v>208</v>
      </c>
      <c r="F148" s="235" t="s">
        <v>209</v>
      </c>
      <c r="G148" s="235"/>
      <c r="H148" s="235"/>
      <c r="I148" s="235"/>
      <c r="J148" s="159" t="s">
        <v>169</v>
      </c>
      <c r="K148" s="160">
        <v>183.51400000000001</v>
      </c>
      <c r="L148" s="251">
        <v>0</v>
      </c>
      <c r="M148" s="251"/>
      <c r="N148" s="236">
        <f>ROUND(L148*K148,2)</f>
        <v>0</v>
      </c>
      <c r="O148" s="232"/>
      <c r="P148" s="232"/>
      <c r="Q148" s="232"/>
      <c r="R148" s="144"/>
      <c r="T148" s="145" t="s">
        <v>5</v>
      </c>
      <c r="U148" s="42" t="s">
        <v>43</v>
      </c>
      <c r="V148" s="146">
        <v>0</v>
      </c>
      <c r="W148" s="146">
        <f>V148*K148</f>
        <v>0</v>
      </c>
      <c r="X148" s="146">
        <v>2.7200000000000002E-3</v>
      </c>
      <c r="Y148" s="146">
        <f>X148*K148</f>
        <v>0.49915808000000006</v>
      </c>
      <c r="Z148" s="146">
        <v>0</v>
      </c>
      <c r="AA148" s="147">
        <f>Z148*K148</f>
        <v>0</v>
      </c>
      <c r="AR148" s="19" t="s">
        <v>184</v>
      </c>
      <c r="AT148" s="19" t="s">
        <v>181</v>
      </c>
      <c r="AU148" s="19" t="s">
        <v>108</v>
      </c>
      <c r="AY148" s="19" t="s">
        <v>152</v>
      </c>
      <c r="BE148" s="148">
        <f>IF(U148="základní",N148,0)</f>
        <v>0</v>
      </c>
      <c r="BF148" s="148">
        <f>IF(U148="snížená",N148,0)</f>
        <v>0</v>
      </c>
      <c r="BG148" s="148">
        <f>IF(U148="zákl. přenesená",N148,0)</f>
        <v>0</v>
      </c>
      <c r="BH148" s="148">
        <f>IF(U148="sníž. přenesená",N148,0)</f>
        <v>0</v>
      </c>
      <c r="BI148" s="148">
        <f>IF(U148="nulová",N148,0)</f>
        <v>0</v>
      </c>
      <c r="BJ148" s="19" t="s">
        <v>22</v>
      </c>
      <c r="BK148" s="148">
        <f>ROUND(L148*K148,2)</f>
        <v>0</v>
      </c>
      <c r="BL148" s="19" t="s">
        <v>158</v>
      </c>
      <c r="BM148" s="19" t="s">
        <v>210</v>
      </c>
    </row>
    <row r="149" spans="2:65" s="1" customFormat="1" ht="31.5" customHeight="1">
      <c r="B149" s="139"/>
      <c r="C149" s="140" t="s">
        <v>211</v>
      </c>
      <c r="D149" s="140" t="s">
        <v>154</v>
      </c>
      <c r="E149" s="141" t="s">
        <v>212</v>
      </c>
      <c r="F149" s="231" t="s">
        <v>213</v>
      </c>
      <c r="G149" s="231"/>
      <c r="H149" s="231"/>
      <c r="I149" s="231"/>
      <c r="J149" s="142" t="s">
        <v>165</v>
      </c>
      <c r="K149" s="143">
        <v>206.17</v>
      </c>
      <c r="L149" s="251">
        <v>0</v>
      </c>
      <c r="M149" s="251"/>
      <c r="N149" s="232">
        <f>ROUND(L149*K149,2)</f>
        <v>0</v>
      </c>
      <c r="O149" s="232"/>
      <c r="P149" s="232"/>
      <c r="Q149" s="232"/>
      <c r="R149" s="144"/>
      <c r="T149" s="145" t="s">
        <v>5</v>
      </c>
      <c r="U149" s="42" t="s">
        <v>43</v>
      </c>
      <c r="V149" s="146">
        <v>0.39</v>
      </c>
      <c r="W149" s="146">
        <f>V149*K149</f>
        <v>80.406300000000002</v>
      </c>
      <c r="X149" s="146">
        <v>3.31E-3</v>
      </c>
      <c r="Y149" s="146">
        <f>X149*K149</f>
        <v>0.68242269999999994</v>
      </c>
      <c r="Z149" s="146">
        <v>0</v>
      </c>
      <c r="AA149" s="147">
        <f>Z149*K149</f>
        <v>0</v>
      </c>
      <c r="AR149" s="19" t="s">
        <v>158</v>
      </c>
      <c r="AT149" s="19" t="s">
        <v>154</v>
      </c>
      <c r="AU149" s="19" t="s">
        <v>108</v>
      </c>
      <c r="AY149" s="19" t="s">
        <v>152</v>
      </c>
      <c r="BE149" s="148">
        <f>IF(U149="základní",N149,0)</f>
        <v>0</v>
      </c>
      <c r="BF149" s="148">
        <f>IF(U149="snížená",N149,0)</f>
        <v>0</v>
      </c>
      <c r="BG149" s="148">
        <f>IF(U149="zákl. přenesená",N149,0)</f>
        <v>0</v>
      </c>
      <c r="BH149" s="148">
        <f>IF(U149="sníž. přenesená",N149,0)</f>
        <v>0</v>
      </c>
      <c r="BI149" s="148">
        <f>IF(U149="nulová",N149,0)</f>
        <v>0</v>
      </c>
      <c r="BJ149" s="19" t="s">
        <v>22</v>
      </c>
      <c r="BK149" s="148">
        <f>ROUND(L149*K149,2)</f>
        <v>0</v>
      </c>
      <c r="BL149" s="19" t="s">
        <v>158</v>
      </c>
      <c r="BM149" s="19" t="s">
        <v>214</v>
      </c>
    </row>
    <row r="150" spans="2:65" s="10" customFormat="1" ht="31.5" customHeight="1">
      <c r="B150" s="149"/>
      <c r="C150" s="150"/>
      <c r="D150" s="150"/>
      <c r="E150" s="151" t="s">
        <v>5</v>
      </c>
      <c r="F150" s="233" t="s">
        <v>215</v>
      </c>
      <c r="G150" s="234"/>
      <c r="H150" s="234"/>
      <c r="I150" s="234"/>
      <c r="J150" s="150"/>
      <c r="K150" s="152">
        <v>192.2</v>
      </c>
      <c r="L150" s="150"/>
      <c r="M150" s="150"/>
      <c r="N150" s="150"/>
      <c r="O150" s="150"/>
      <c r="P150" s="150"/>
      <c r="Q150" s="150"/>
      <c r="R150" s="153"/>
      <c r="T150" s="154"/>
      <c r="U150" s="150"/>
      <c r="V150" s="150"/>
      <c r="W150" s="150"/>
      <c r="X150" s="150"/>
      <c r="Y150" s="150"/>
      <c r="Z150" s="150"/>
      <c r="AA150" s="155"/>
      <c r="AT150" s="156" t="s">
        <v>161</v>
      </c>
      <c r="AU150" s="156" t="s">
        <v>108</v>
      </c>
      <c r="AV150" s="10" t="s">
        <v>108</v>
      </c>
      <c r="AW150" s="10" t="s">
        <v>36</v>
      </c>
      <c r="AX150" s="10" t="s">
        <v>78</v>
      </c>
      <c r="AY150" s="156" t="s">
        <v>152</v>
      </c>
    </row>
    <row r="151" spans="2:65" s="10" customFormat="1" ht="22.5" customHeight="1">
      <c r="B151" s="149"/>
      <c r="C151" s="150"/>
      <c r="D151" s="150"/>
      <c r="E151" s="151" t="s">
        <v>5</v>
      </c>
      <c r="F151" s="237" t="s">
        <v>216</v>
      </c>
      <c r="G151" s="238"/>
      <c r="H151" s="238"/>
      <c r="I151" s="238"/>
      <c r="J151" s="150"/>
      <c r="K151" s="152">
        <v>13.97</v>
      </c>
      <c r="L151" s="150"/>
      <c r="M151" s="150"/>
      <c r="N151" s="150"/>
      <c r="O151" s="150"/>
      <c r="P151" s="150"/>
      <c r="Q151" s="150"/>
      <c r="R151" s="153"/>
      <c r="T151" s="154"/>
      <c r="U151" s="150"/>
      <c r="V151" s="150"/>
      <c r="W151" s="150"/>
      <c r="X151" s="150"/>
      <c r="Y151" s="150"/>
      <c r="Z151" s="150"/>
      <c r="AA151" s="155"/>
      <c r="AT151" s="156" t="s">
        <v>161</v>
      </c>
      <c r="AU151" s="156" t="s">
        <v>108</v>
      </c>
      <c r="AV151" s="10" t="s">
        <v>108</v>
      </c>
      <c r="AW151" s="10" t="s">
        <v>36</v>
      </c>
      <c r="AX151" s="10" t="s">
        <v>78</v>
      </c>
      <c r="AY151" s="156" t="s">
        <v>152</v>
      </c>
    </row>
    <row r="152" spans="2:65" s="11" customFormat="1" ht="22.5" customHeight="1">
      <c r="B152" s="161"/>
      <c r="C152" s="162"/>
      <c r="D152" s="162"/>
      <c r="E152" s="163" t="s">
        <v>5</v>
      </c>
      <c r="F152" s="239" t="s">
        <v>207</v>
      </c>
      <c r="G152" s="240"/>
      <c r="H152" s="240"/>
      <c r="I152" s="240"/>
      <c r="J152" s="162"/>
      <c r="K152" s="164">
        <v>206.17</v>
      </c>
      <c r="L152" s="162"/>
      <c r="M152" s="162"/>
      <c r="N152" s="162"/>
      <c r="O152" s="162"/>
      <c r="P152" s="162"/>
      <c r="Q152" s="162"/>
      <c r="R152" s="165"/>
      <c r="T152" s="166"/>
      <c r="U152" s="162"/>
      <c r="V152" s="162"/>
      <c r="W152" s="162"/>
      <c r="X152" s="162"/>
      <c r="Y152" s="162"/>
      <c r="Z152" s="162"/>
      <c r="AA152" s="167"/>
      <c r="AT152" s="168" t="s">
        <v>161</v>
      </c>
      <c r="AU152" s="168" t="s">
        <v>108</v>
      </c>
      <c r="AV152" s="11" t="s">
        <v>158</v>
      </c>
      <c r="AW152" s="11" t="s">
        <v>36</v>
      </c>
      <c r="AX152" s="11" t="s">
        <v>22</v>
      </c>
      <c r="AY152" s="168" t="s">
        <v>152</v>
      </c>
    </row>
    <row r="153" spans="2:65" s="1" customFormat="1" ht="31.5" customHeight="1">
      <c r="B153" s="139"/>
      <c r="C153" s="157" t="s">
        <v>217</v>
      </c>
      <c r="D153" s="157" t="s">
        <v>181</v>
      </c>
      <c r="E153" s="158" t="s">
        <v>218</v>
      </c>
      <c r="F153" s="235" t="s">
        <v>219</v>
      </c>
      <c r="G153" s="235"/>
      <c r="H153" s="235"/>
      <c r="I153" s="235"/>
      <c r="J153" s="159" t="s">
        <v>169</v>
      </c>
      <c r="K153" s="160">
        <v>53.603999999999999</v>
      </c>
      <c r="L153" s="251">
        <v>0</v>
      </c>
      <c r="M153" s="251"/>
      <c r="N153" s="236">
        <f>ROUND(L153*K153,2)</f>
        <v>0</v>
      </c>
      <c r="O153" s="232"/>
      <c r="P153" s="232"/>
      <c r="Q153" s="232"/>
      <c r="R153" s="144"/>
      <c r="T153" s="145" t="s">
        <v>5</v>
      </c>
      <c r="U153" s="42" t="s">
        <v>43</v>
      </c>
      <c r="V153" s="146">
        <v>0</v>
      </c>
      <c r="W153" s="146">
        <f>V153*K153</f>
        <v>0</v>
      </c>
      <c r="X153" s="146">
        <v>5.1000000000000004E-4</v>
      </c>
      <c r="Y153" s="146">
        <f>X153*K153</f>
        <v>2.7338040000000001E-2</v>
      </c>
      <c r="Z153" s="146">
        <v>0</v>
      </c>
      <c r="AA153" s="147">
        <f>Z153*K153</f>
        <v>0</v>
      </c>
      <c r="AR153" s="19" t="s">
        <v>184</v>
      </c>
      <c r="AT153" s="19" t="s">
        <v>181</v>
      </c>
      <c r="AU153" s="19" t="s">
        <v>108</v>
      </c>
      <c r="AY153" s="19" t="s">
        <v>152</v>
      </c>
      <c r="BE153" s="148">
        <f>IF(U153="základní",N153,0)</f>
        <v>0</v>
      </c>
      <c r="BF153" s="148">
        <f>IF(U153="snížená",N153,0)</f>
        <v>0</v>
      </c>
      <c r="BG153" s="148">
        <f>IF(U153="zákl. přenesená",N153,0)</f>
        <v>0</v>
      </c>
      <c r="BH153" s="148">
        <f>IF(U153="sníž. přenesená",N153,0)</f>
        <v>0</v>
      </c>
      <c r="BI153" s="148">
        <f>IF(U153="nulová",N153,0)</f>
        <v>0</v>
      </c>
      <c r="BJ153" s="19" t="s">
        <v>22</v>
      </c>
      <c r="BK153" s="148">
        <f>ROUND(L153*K153,2)</f>
        <v>0</v>
      </c>
      <c r="BL153" s="19" t="s">
        <v>158</v>
      </c>
      <c r="BM153" s="19" t="s">
        <v>220</v>
      </c>
    </row>
    <row r="154" spans="2:65" s="1" customFormat="1" ht="31.5" customHeight="1">
      <c r="B154" s="139"/>
      <c r="C154" s="140" t="s">
        <v>221</v>
      </c>
      <c r="D154" s="140" t="s">
        <v>154</v>
      </c>
      <c r="E154" s="141" t="s">
        <v>222</v>
      </c>
      <c r="F154" s="231" t="s">
        <v>223</v>
      </c>
      <c r="G154" s="231"/>
      <c r="H154" s="231"/>
      <c r="I154" s="231"/>
      <c r="J154" s="142" t="s">
        <v>169</v>
      </c>
      <c r="K154" s="143">
        <v>36</v>
      </c>
      <c r="L154" s="251">
        <v>0</v>
      </c>
      <c r="M154" s="251"/>
      <c r="N154" s="232">
        <f>ROUND(L154*K154,2)</f>
        <v>0</v>
      </c>
      <c r="O154" s="232"/>
      <c r="P154" s="232"/>
      <c r="Q154" s="232"/>
      <c r="R154" s="144"/>
      <c r="T154" s="145" t="s">
        <v>5</v>
      </c>
      <c r="U154" s="42" t="s">
        <v>43</v>
      </c>
      <c r="V154" s="146">
        <v>0.38</v>
      </c>
      <c r="W154" s="146">
        <f>V154*K154</f>
        <v>13.68</v>
      </c>
      <c r="X154" s="146">
        <v>2.3099999999999999E-2</v>
      </c>
      <c r="Y154" s="146">
        <f>X154*K154</f>
        <v>0.83160000000000001</v>
      </c>
      <c r="Z154" s="146">
        <v>0</v>
      </c>
      <c r="AA154" s="147">
        <f>Z154*K154</f>
        <v>0</v>
      </c>
      <c r="AR154" s="19" t="s">
        <v>158</v>
      </c>
      <c r="AT154" s="19" t="s">
        <v>154</v>
      </c>
      <c r="AU154" s="19" t="s">
        <v>108</v>
      </c>
      <c r="AY154" s="19" t="s">
        <v>152</v>
      </c>
      <c r="BE154" s="148">
        <f>IF(U154="základní",N154,0)</f>
        <v>0</v>
      </c>
      <c r="BF154" s="148">
        <f>IF(U154="snížená",N154,0)</f>
        <v>0</v>
      </c>
      <c r="BG154" s="148">
        <f>IF(U154="zákl. přenesená",N154,0)</f>
        <v>0</v>
      </c>
      <c r="BH154" s="148">
        <f>IF(U154="sníž. přenesená",N154,0)</f>
        <v>0</v>
      </c>
      <c r="BI154" s="148">
        <f>IF(U154="nulová",N154,0)</f>
        <v>0</v>
      </c>
      <c r="BJ154" s="19" t="s">
        <v>22</v>
      </c>
      <c r="BK154" s="148">
        <f>ROUND(L154*K154,2)</f>
        <v>0</v>
      </c>
      <c r="BL154" s="19" t="s">
        <v>158</v>
      </c>
      <c r="BM154" s="19" t="s">
        <v>224</v>
      </c>
    </row>
    <row r="155" spans="2:65" s="10" customFormat="1" ht="22.5" customHeight="1">
      <c r="B155" s="149"/>
      <c r="C155" s="150"/>
      <c r="D155" s="150"/>
      <c r="E155" s="151" t="s">
        <v>5</v>
      </c>
      <c r="F155" s="233" t="s">
        <v>225</v>
      </c>
      <c r="G155" s="234"/>
      <c r="H155" s="234"/>
      <c r="I155" s="234"/>
      <c r="J155" s="150"/>
      <c r="K155" s="152">
        <v>36</v>
      </c>
      <c r="L155" s="150"/>
      <c r="M155" s="150"/>
      <c r="N155" s="150"/>
      <c r="O155" s="150"/>
      <c r="P155" s="150"/>
      <c r="Q155" s="150"/>
      <c r="R155" s="153"/>
      <c r="T155" s="154"/>
      <c r="U155" s="150"/>
      <c r="V155" s="150"/>
      <c r="W155" s="150"/>
      <c r="X155" s="150"/>
      <c r="Y155" s="150"/>
      <c r="Z155" s="150"/>
      <c r="AA155" s="155"/>
      <c r="AT155" s="156" t="s">
        <v>161</v>
      </c>
      <c r="AU155" s="156" t="s">
        <v>108</v>
      </c>
      <c r="AV155" s="10" t="s">
        <v>108</v>
      </c>
      <c r="AW155" s="10" t="s">
        <v>36</v>
      </c>
      <c r="AX155" s="10" t="s">
        <v>22</v>
      </c>
      <c r="AY155" s="156" t="s">
        <v>152</v>
      </c>
    </row>
    <row r="156" spans="2:65" s="1" customFormat="1" ht="44.25" customHeight="1">
      <c r="B156" s="139"/>
      <c r="C156" s="140" t="s">
        <v>226</v>
      </c>
      <c r="D156" s="140" t="s">
        <v>154</v>
      </c>
      <c r="E156" s="141" t="s">
        <v>227</v>
      </c>
      <c r="F156" s="231" t="s">
        <v>228</v>
      </c>
      <c r="G156" s="231"/>
      <c r="H156" s="231"/>
      <c r="I156" s="231"/>
      <c r="J156" s="142" t="s">
        <v>169</v>
      </c>
      <c r="K156" s="143">
        <v>36.9</v>
      </c>
      <c r="L156" s="251">
        <v>0</v>
      </c>
      <c r="M156" s="251"/>
      <c r="N156" s="232">
        <f>ROUND(L156*K156,2)</f>
        <v>0</v>
      </c>
      <c r="O156" s="232"/>
      <c r="P156" s="232"/>
      <c r="Q156" s="232"/>
      <c r="R156" s="144"/>
      <c r="T156" s="145" t="s">
        <v>5</v>
      </c>
      <c r="U156" s="42" t="s">
        <v>43</v>
      </c>
      <c r="V156" s="146">
        <v>0.29399999999999998</v>
      </c>
      <c r="W156" s="146">
        <f>V156*K156</f>
        <v>10.848599999999999</v>
      </c>
      <c r="X156" s="146">
        <v>6.28E-3</v>
      </c>
      <c r="Y156" s="146">
        <f>X156*K156</f>
        <v>0.23173199999999999</v>
      </c>
      <c r="Z156" s="146">
        <v>0</v>
      </c>
      <c r="AA156" s="147">
        <f>Z156*K156</f>
        <v>0</v>
      </c>
      <c r="AR156" s="19" t="s">
        <v>158</v>
      </c>
      <c r="AT156" s="19" t="s">
        <v>154</v>
      </c>
      <c r="AU156" s="19" t="s">
        <v>108</v>
      </c>
      <c r="AY156" s="19" t="s">
        <v>152</v>
      </c>
      <c r="BE156" s="148">
        <f>IF(U156="základní",N156,0)</f>
        <v>0</v>
      </c>
      <c r="BF156" s="148">
        <f>IF(U156="snížená",N156,0)</f>
        <v>0</v>
      </c>
      <c r="BG156" s="148">
        <f>IF(U156="zákl. přenesená",N156,0)</f>
        <v>0</v>
      </c>
      <c r="BH156" s="148">
        <f>IF(U156="sníž. přenesená",N156,0)</f>
        <v>0</v>
      </c>
      <c r="BI156" s="148">
        <f>IF(U156="nulová",N156,0)</f>
        <v>0</v>
      </c>
      <c r="BJ156" s="19" t="s">
        <v>22</v>
      </c>
      <c r="BK156" s="148">
        <f>ROUND(L156*K156,2)</f>
        <v>0</v>
      </c>
      <c r="BL156" s="19" t="s">
        <v>158</v>
      </c>
      <c r="BM156" s="19" t="s">
        <v>229</v>
      </c>
    </row>
    <row r="157" spans="2:65" s="10" customFormat="1" ht="22.5" customHeight="1">
      <c r="B157" s="149"/>
      <c r="C157" s="150"/>
      <c r="D157" s="150"/>
      <c r="E157" s="151" t="s">
        <v>5</v>
      </c>
      <c r="F157" s="233" t="s">
        <v>230</v>
      </c>
      <c r="G157" s="234"/>
      <c r="H157" s="234"/>
      <c r="I157" s="234"/>
      <c r="J157" s="150"/>
      <c r="K157" s="152">
        <v>36.9</v>
      </c>
      <c r="L157" s="150"/>
      <c r="M157" s="150"/>
      <c r="N157" s="150"/>
      <c r="O157" s="150"/>
      <c r="P157" s="150"/>
      <c r="Q157" s="150"/>
      <c r="R157" s="153"/>
      <c r="T157" s="154"/>
      <c r="U157" s="150"/>
      <c r="V157" s="150"/>
      <c r="W157" s="150"/>
      <c r="X157" s="150"/>
      <c r="Y157" s="150"/>
      <c r="Z157" s="150"/>
      <c r="AA157" s="155"/>
      <c r="AT157" s="156" t="s">
        <v>161</v>
      </c>
      <c r="AU157" s="156" t="s">
        <v>108</v>
      </c>
      <c r="AV157" s="10" t="s">
        <v>108</v>
      </c>
      <c r="AW157" s="10" t="s">
        <v>36</v>
      </c>
      <c r="AX157" s="10" t="s">
        <v>22</v>
      </c>
      <c r="AY157" s="156" t="s">
        <v>152</v>
      </c>
    </row>
    <row r="158" spans="2:65" s="1" customFormat="1" ht="31.5" customHeight="1">
      <c r="B158" s="139"/>
      <c r="C158" s="140" t="s">
        <v>231</v>
      </c>
      <c r="D158" s="140" t="s">
        <v>154</v>
      </c>
      <c r="E158" s="141" t="s">
        <v>232</v>
      </c>
      <c r="F158" s="231" t="s">
        <v>233</v>
      </c>
      <c r="G158" s="231"/>
      <c r="H158" s="231"/>
      <c r="I158" s="231"/>
      <c r="J158" s="142" t="s">
        <v>169</v>
      </c>
      <c r="K158" s="143">
        <v>193.62</v>
      </c>
      <c r="L158" s="251">
        <v>0</v>
      </c>
      <c r="M158" s="251"/>
      <c r="N158" s="232">
        <f>ROUND(L158*K158,2)</f>
        <v>0</v>
      </c>
      <c r="O158" s="232"/>
      <c r="P158" s="232"/>
      <c r="Q158" s="232"/>
      <c r="R158" s="144"/>
      <c r="T158" s="145" t="s">
        <v>5</v>
      </c>
      <c r="U158" s="42" t="s">
        <v>43</v>
      </c>
      <c r="V158" s="146">
        <v>0.245</v>
      </c>
      <c r="W158" s="146">
        <f>V158*K158</f>
        <v>47.436900000000001</v>
      </c>
      <c r="X158" s="146">
        <v>2.6800000000000001E-3</v>
      </c>
      <c r="Y158" s="146">
        <f>X158*K158</f>
        <v>0.51890160000000007</v>
      </c>
      <c r="Z158" s="146">
        <v>0</v>
      </c>
      <c r="AA158" s="147">
        <f>Z158*K158</f>
        <v>0</v>
      </c>
      <c r="AR158" s="19" t="s">
        <v>158</v>
      </c>
      <c r="AT158" s="19" t="s">
        <v>154</v>
      </c>
      <c r="AU158" s="19" t="s">
        <v>108</v>
      </c>
      <c r="AY158" s="19" t="s">
        <v>152</v>
      </c>
      <c r="BE158" s="148">
        <f>IF(U158="základní",N158,0)</f>
        <v>0</v>
      </c>
      <c r="BF158" s="148">
        <f>IF(U158="snížená",N158,0)</f>
        <v>0</v>
      </c>
      <c r="BG158" s="148">
        <f>IF(U158="zákl. přenesená",N158,0)</f>
        <v>0</v>
      </c>
      <c r="BH158" s="148">
        <f>IF(U158="sníž. přenesená",N158,0)</f>
        <v>0</v>
      </c>
      <c r="BI158" s="148">
        <f>IF(U158="nulová",N158,0)</f>
        <v>0</v>
      </c>
      <c r="BJ158" s="19" t="s">
        <v>22</v>
      </c>
      <c r="BK158" s="148">
        <f>ROUND(L158*K158,2)</f>
        <v>0</v>
      </c>
      <c r="BL158" s="19" t="s">
        <v>158</v>
      </c>
      <c r="BM158" s="19" t="s">
        <v>234</v>
      </c>
    </row>
    <row r="159" spans="2:65" s="10" customFormat="1" ht="22.5" customHeight="1">
      <c r="B159" s="149"/>
      <c r="C159" s="150"/>
      <c r="D159" s="150"/>
      <c r="E159" s="151" t="s">
        <v>5</v>
      </c>
      <c r="F159" s="233" t="s">
        <v>235</v>
      </c>
      <c r="G159" s="234"/>
      <c r="H159" s="234"/>
      <c r="I159" s="234"/>
      <c r="J159" s="150"/>
      <c r="K159" s="152">
        <v>193.62</v>
      </c>
      <c r="L159" s="150"/>
      <c r="M159" s="150"/>
      <c r="N159" s="150"/>
      <c r="O159" s="150"/>
      <c r="P159" s="150"/>
      <c r="Q159" s="150"/>
      <c r="R159" s="153"/>
      <c r="T159" s="154"/>
      <c r="U159" s="150"/>
      <c r="V159" s="150"/>
      <c r="W159" s="150"/>
      <c r="X159" s="150"/>
      <c r="Y159" s="150"/>
      <c r="Z159" s="150"/>
      <c r="AA159" s="155"/>
      <c r="AT159" s="156" t="s">
        <v>161</v>
      </c>
      <c r="AU159" s="156" t="s">
        <v>108</v>
      </c>
      <c r="AV159" s="10" t="s">
        <v>108</v>
      </c>
      <c r="AW159" s="10" t="s">
        <v>36</v>
      </c>
      <c r="AX159" s="10" t="s">
        <v>22</v>
      </c>
      <c r="AY159" s="156" t="s">
        <v>152</v>
      </c>
    </row>
    <row r="160" spans="2:65" s="1" customFormat="1" ht="31.5" customHeight="1">
      <c r="B160" s="139"/>
      <c r="C160" s="140" t="s">
        <v>11</v>
      </c>
      <c r="D160" s="140" t="s">
        <v>154</v>
      </c>
      <c r="E160" s="141" t="s">
        <v>236</v>
      </c>
      <c r="F160" s="231" t="s">
        <v>237</v>
      </c>
      <c r="G160" s="231"/>
      <c r="H160" s="231"/>
      <c r="I160" s="231"/>
      <c r="J160" s="142" t="s">
        <v>169</v>
      </c>
      <c r="K160" s="143">
        <v>71.319000000000003</v>
      </c>
      <c r="L160" s="251">
        <v>0</v>
      </c>
      <c r="M160" s="251"/>
      <c r="N160" s="232">
        <f>ROUND(L160*K160,2)</f>
        <v>0</v>
      </c>
      <c r="O160" s="232"/>
      <c r="P160" s="232"/>
      <c r="Q160" s="232"/>
      <c r="R160" s="144"/>
      <c r="T160" s="145" t="s">
        <v>5</v>
      </c>
      <c r="U160" s="42" t="s">
        <v>43</v>
      </c>
      <c r="V160" s="146">
        <v>0.06</v>
      </c>
      <c r="W160" s="146">
        <f>V160*K160</f>
        <v>4.2791399999999999</v>
      </c>
      <c r="X160" s="146">
        <v>1.2E-4</v>
      </c>
      <c r="Y160" s="146">
        <f>X160*K160</f>
        <v>8.5582799999999997E-3</v>
      </c>
      <c r="Z160" s="146">
        <v>0</v>
      </c>
      <c r="AA160" s="147">
        <f>Z160*K160</f>
        <v>0</v>
      </c>
      <c r="AR160" s="19" t="s">
        <v>158</v>
      </c>
      <c r="AT160" s="19" t="s">
        <v>154</v>
      </c>
      <c r="AU160" s="19" t="s">
        <v>108</v>
      </c>
      <c r="AY160" s="19" t="s">
        <v>152</v>
      </c>
      <c r="BE160" s="148">
        <f>IF(U160="základní",N160,0)</f>
        <v>0</v>
      </c>
      <c r="BF160" s="148">
        <f>IF(U160="snížená",N160,0)</f>
        <v>0</v>
      </c>
      <c r="BG160" s="148">
        <f>IF(U160="zákl. přenesená",N160,0)</f>
        <v>0</v>
      </c>
      <c r="BH160" s="148">
        <f>IF(U160="sníž. přenesená",N160,0)</f>
        <v>0</v>
      </c>
      <c r="BI160" s="148">
        <f>IF(U160="nulová",N160,0)</f>
        <v>0</v>
      </c>
      <c r="BJ160" s="19" t="s">
        <v>22</v>
      </c>
      <c r="BK160" s="148">
        <f>ROUND(L160*K160,2)</f>
        <v>0</v>
      </c>
      <c r="BL160" s="19" t="s">
        <v>158</v>
      </c>
      <c r="BM160" s="19" t="s">
        <v>238</v>
      </c>
    </row>
    <row r="161" spans="2:65" s="1" customFormat="1" ht="22.5" customHeight="1">
      <c r="B161" s="139"/>
      <c r="C161" s="140" t="s">
        <v>239</v>
      </c>
      <c r="D161" s="140" t="s">
        <v>154</v>
      </c>
      <c r="E161" s="141" t="s">
        <v>240</v>
      </c>
      <c r="F161" s="231" t="s">
        <v>241</v>
      </c>
      <c r="G161" s="231"/>
      <c r="H161" s="231"/>
      <c r="I161" s="231"/>
      <c r="J161" s="142" t="s">
        <v>169</v>
      </c>
      <c r="K161" s="143">
        <v>230.52</v>
      </c>
      <c r="L161" s="251">
        <v>0</v>
      </c>
      <c r="M161" s="251"/>
      <c r="N161" s="232">
        <f>ROUND(L161*K161,2)</f>
        <v>0</v>
      </c>
      <c r="O161" s="232"/>
      <c r="P161" s="232"/>
      <c r="Q161" s="232"/>
      <c r="R161" s="144"/>
      <c r="T161" s="145" t="s">
        <v>5</v>
      </c>
      <c r="U161" s="42" t="s">
        <v>43</v>
      </c>
      <c r="V161" s="146">
        <v>0.14000000000000001</v>
      </c>
      <c r="W161" s="146">
        <f>V161*K161</f>
        <v>32.272800000000004</v>
      </c>
      <c r="X161" s="146">
        <v>0</v>
      </c>
      <c r="Y161" s="146">
        <f>X161*K161</f>
        <v>0</v>
      </c>
      <c r="Z161" s="146">
        <v>0</v>
      </c>
      <c r="AA161" s="147">
        <f>Z161*K161</f>
        <v>0</v>
      </c>
      <c r="AR161" s="19" t="s">
        <v>158</v>
      </c>
      <c r="AT161" s="19" t="s">
        <v>154</v>
      </c>
      <c r="AU161" s="19" t="s">
        <v>108</v>
      </c>
      <c r="AY161" s="19" t="s">
        <v>152</v>
      </c>
      <c r="BE161" s="148">
        <f>IF(U161="základní",N161,0)</f>
        <v>0</v>
      </c>
      <c r="BF161" s="148">
        <f>IF(U161="snížená",N161,0)</f>
        <v>0</v>
      </c>
      <c r="BG161" s="148">
        <f>IF(U161="zákl. přenesená",N161,0)</f>
        <v>0</v>
      </c>
      <c r="BH161" s="148">
        <f>IF(U161="sníž. přenesená",N161,0)</f>
        <v>0</v>
      </c>
      <c r="BI161" s="148">
        <f>IF(U161="nulová",N161,0)</f>
        <v>0</v>
      </c>
      <c r="BJ161" s="19" t="s">
        <v>22</v>
      </c>
      <c r="BK161" s="148">
        <f>ROUND(L161*K161,2)</f>
        <v>0</v>
      </c>
      <c r="BL161" s="19" t="s">
        <v>158</v>
      </c>
      <c r="BM161" s="19" t="s">
        <v>242</v>
      </c>
    </row>
    <row r="162" spans="2:65" s="9" customFormat="1" ht="29.85" customHeight="1">
      <c r="B162" s="128"/>
      <c r="C162" s="129"/>
      <c r="D162" s="138" t="s">
        <v>122</v>
      </c>
      <c r="E162" s="138"/>
      <c r="F162" s="138"/>
      <c r="G162" s="138"/>
      <c r="H162" s="138"/>
      <c r="I162" s="138"/>
      <c r="J162" s="138"/>
      <c r="K162" s="138"/>
      <c r="L162" s="138"/>
      <c r="M162" s="138"/>
      <c r="N162" s="241">
        <f>BK162</f>
        <v>0</v>
      </c>
      <c r="O162" s="242"/>
      <c r="P162" s="242"/>
      <c r="Q162" s="242"/>
      <c r="R162" s="131"/>
      <c r="T162" s="132"/>
      <c r="U162" s="129"/>
      <c r="V162" s="129"/>
      <c r="W162" s="133">
        <f>SUM(W163:W180)</f>
        <v>158.23924199999996</v>
      </c>
      <c r="X162" s="129"/>
      <c r="Y162" s="133">
        <f>SUM(Y163:Y180)</f>
        <v>0</v>
      </c>
      <c r="Z162" s="129"/>
      <c r="AA162" s="134">
        <f>SUM(AA163:AA180)</f>
        <v>8.0719169999999991</v>
      </c>
      <c r="AR162" s="135" t="s">
        <v>22</v>
      </c>
      <c r="AT162" s="136" t="s">
        <v>77</v>
      </c>
      <c r="AU162" s="136" t="s">
        <v>22</v>
      </c>
      <c r="AY162" s="135" t="s">
        <v>152</v>
      </c>
      <c r="BK162" s="137">
        <f>SUM(BK163:BK180)</f>
        <v>0</v>
      </c>
    </row>
    <row r="163" spans="2:65" s="1" customFormat="1" ht="44.25" customHeight="1">
      <c r="B163" s="139"/>
      <c r="C163" s="140" t="s">
        <v>243</v>
      </c>
      <c r="D163" s="140" t="s">
        <v>154</v>
      </c>
      <c r="E163" s="141" t="s">
        <v>244</v>
      </c>
      <c r="F163" s="231" t="s">
        <v>245</v>
      </c>
      <c r="G163" s="231"/>
      <c r="H163" s="231"/>
      <c r="I163" s="231"/>
      <c r="J163" s="142" t="s">
        <v>169</v>
      </c>
      <c r="K163" s="143">
        <v>246</v>
      </c>
      <c r="L163" s="251">
        <v>0</v>
      </c>
      <c r="M163" s="251"/>
      <c r="N163" s="232">
        <f>ROUND(L163*K163,2)</f>
        <v>0</v>
      </c>
      <c r="O163" s="232"/>
      <c r="P163" s="232"/>
      <c r="Q163" s="232"/>
      <c r="R163" s="144"/>
      <c r="T163" s="145" t="s">
        <v>5</v>
      </c>
      <c r="U163" s="42" t="s">
        <v>43</v>
      </c>
      <c r="V163" s="146">
        <v>0.14000000000000001</v>
      </c>
      <c r="W163" s="146">
        <f>V163*K163</f>
        <v>34.440000000000005</v>
      </c>
      <c r="X163" s="146">
        <v>0</v>
      </c>
      <c r="Y163" s="146">
        <f>X163*K163</f>
        <v>0</v>
      </c>
      <c r="Z163" s="146">
        <v>0</v>
      </c>
      <c r="AA163" s="147">
        <f>Z163*K163</f>
        <v>0</v>
      </c>
      <c r="AR163" s="19" t="s">
        <v>158</v>
      </c>
      <c r="AT163" s="19" t="s">
        <v>154</v>
      </c>
      <c r="AU163" s="19" t="s">
        <v>108</v>
      </c>
      <c r="AY163" s="19" t="s">
        <v>152</v>
      </c>
      <c r="BE163" s="148">
        <f>IF(U163="základní",N163,0)</f>
        <v>0</v>
      </c>
      <c r="BF163" s="148">
        <f>IF(U163="snížená",N163,0)</f>
        <v>0</v>
      </c>
      <c r="BG163" s="148">
        <f>IF(U163="zákl. přenesená",N163,0)</f>
        <v>0</v>
      </c>
      <c r="BH163" s="148">
        <f>IF(U163="sníž. přenesená",N163,0)</f>
        <v>0</v>
      </c>
      <c r="BI163" s="148">
        <f>IF(U163="nulová",N163,0)</f>
        <v>0</v>
      </c>
      <c r="BJ163" s="19" t="s">
        <v>22</v>
      </c>
      <c r="BK163" s="148">
        <f>ROUND(L163*K163,2)</f>
        <v>0</v>
      </c>
      <c r="BL163" s="19" t="s">
        <v>158</v>
      </c>
      <c r="BM163" s="19" t="s">
        <v>246</v>
      </c>
    </row>
    <row r="164" spans="2:65" s="10" customFormat="1" ht="22.5" customHeight="1">
      <c r="B164" s="149"/>
      <c r="C164" s="150"/>
      <c r="D164" s="150"/>
      <c r="E164" s="151" t="s">
        <v>5</v>
      </c>
      <c r="F164" s="233" t="s">
        <v>247</v>
      </c>
      <c r="G164" s="234"/>
      <c r="H164" s="234"/>
      <c r="I164" s="234"/>
      <c r="J164" s="150"/>
      <c r="K164" s="152">
        <v>246</v>
      </c>
      <c r="L164" s="150"/>
      <c r="M164" s="150"/>
      <c r="N164" s="150"/>
      <c r="O164" s="150"/>
      <c r="P164" s="150"/>
      <c r="Q164" s="150"/>
      <c r="R164" s="153"/>
      <c r="T164" s="154"/>
      <c r="U164" s="150"/>
      <c r="V164" s="150"/>
      <c r="W164" s="150"/>
      <c r="X164" s="150"/>
      <c r="Y164" s="150"/>
      <c r="Z164" s="150"/>
      <c r="AA164" s="155"/>
      <c r="AT164" s="156" t="s">
        <v>161</v>
      </c>
      <c r="AU164" s="156" t="s">
        <v>108</v>
      </c>
      <c r="AV164" s="10" t="s">
        <v>108</v>
      </c>
      <c r="AW164" s="10" t="s">
        <v>36</v>
      </c>
      <c r="AX164" s="10" t="s">
        <v>22</v>
      </c>
      <c r="AY164" s="156" t="s">
        <v>152</v>
      </c>
    </row>
    <row r="165" spans="2:65" s="1" customFormat="1" ht="44.25" customHeight="1">
      <c r="B165" s="139"/>
      <c r="C165" s="140" t="s">
        <v>248</v>
      </c>
      <c r="D165" s="140" t="s">
        <v>154</v>
      </c>
      <c r="E165" s="141" t="s">
        <v>249</v>
      </c>
      <c r="F165" s="231" t="s">
        <v>250</v>
      </c>
      <c r="G165" s="231"/>
      <c r="H165" s="231"/>
      <c r="I165" s="231"/>
      <c r="J165" s="142" t="s">
        <v>169</v>
      </c>
      <c r="K165" s="143">
        <v>11070</v>
      </c>
      <c r="L165" s="251">
        <v>0</v>
      </c>
      <c r="M165" s="251"/>
      <c r="N165" s="232">
        <f>ROUND(L165*K165,2)</f>
        <v>0</v>
      </c>
      <c r="O165" s="232"/>
      <c r="P165" s="232"/>
      <c r="Q165" s="232"/>
      <c r="R165" s="144"/>
      <c r="T165" s="145" t="s">
        <v>5</v>
      </c>
      <c r="U165" s="42" t="s">
        <v>43</v>
      </c>
      <c r="V165" s="146">
        <v>0</v>
      </c>
      <c r="W165" s="146">
        <f>V165*K165</f>
        <v>0</v>
      </c>
      <c r="X165" s="146">
        <v>0</v>
      </c>
      <c r="Y165" s="146">
        <f>X165*K165</f>
        <v>0</v>
      </c>
      <c r="Z165" s="146">
        <v>0</v>
      </c>
      <c r="AA165" s="147">
        <f>Z165*K165</f>
        <v>0</v>
      </c>
      <c r="AR165" s="19" t="s">
        <v>158</v>
      </c>
      <c r="AT165" s="19" t="s">
        <v>154</v>
      </c>
      <c r="AU165" s="19" t="s">
        <v>108</v>
      </c>
      <c r="AY165" s="19" t="s">
        <v>152</v>
      </c>
      <c r="BE165" s="148">
        <f>IF(U165="základní",N165,0)</f>
        <v>0</v>
      </c>
      <c r="BF165" s="148">
        <f>IF(U165="snížená",N165,0)</f>
        <v>0</v>
      </c>
      <c r="BG165" s="148">
        <f>IF(U165="zákl. přenesená",N165,0)</f>
        <v>0</v>
      </c>
      <c r="BH165" s="148">
        <f>IF(U165="sníž. přenesená",N165,0)</f>
        <v>0</v>
      </c>
      <c r="BI165" s="148">
        <f>IF(U165="nulová",N165,0)</f>
        <v>0</v>
      </c>
      <c r="BJ165" s="19" t="s">
        <v>22</v>
      </c>
      <c r="BK165" s="148">
        <f>ROUND(L165*K165,2)</f>
        <v>0</v>
      </c>
      <c r="BL165" s="19" t="s">
        <v>158</v>
      </c>
      <c r="BM165" s="19" t="s">
        <v>251</v>
      </c>
    </row>
    <row r="166" spans="2:65" s="10" customFormat="1" ht="22.5" customHeight="1">
      <c r="B166" s="149"/>
      <c r="C166" s="150"/>
      <c r="D166" s="150"/>
      <c r="E166" s="151" t="s">
        <v>5</v>
      </c>
      <c r="F166" s="233" t="s">
        <v>252</v>
      </c>
      <c r="G166" s="234"/>
      <c r="H166" s="234"/>
      <c r="I166" s="234"/>
      <c r="J166" s="150"/>
      <c r="K166" s="152">
        <v>11070</v>
      </c>
      <c r="L166" s="150"/>
      <c r="M166" s="150"/>
      <c r="N166" s="150"/>
      <c r="O166" s="150"/>
      <c r="P166" s="150"/>
      <c r="Q166" s="150"/>
      <c r="R166" s="153"/>
      <c r="T166" s="154"/>
      <c r="U166" s="150"/>
      <c r="V166" s="150"/>
      <c r="W166" s="150"/>
      <c r="X166" s="150"/>
      <c r="Y166" s="150"/>
      <c r="Z166" s="150"/>
      <c r="AA166" s="155"/>
      <c r="AT166" s="156" t="s">
        <v>161</v>
      </c>
      <c r="AU166" s="156" t="s">
        <v>108</v>
      </c>
      <c r="AV166" s="10" t="s">
        <v>108</v>
      </c>
      <c r="AW166" s="10" t="s">
        <v>36</v>
      </c>
      <c r="AX166" s="10" t="s">
        <v>22</v>
      </c>
      <c r="AY166" s="156" t="s">
        <v>152</v>
      </c>
    </row>
    <row r="167" spans="2:65" s="1" customFormat="1" ht="44.25" customHeight="1">
      <c r="B167" s="139"/>
      <c r="C167" s="140" t="s">
        <v>253</v>
      </c>
      <c r="D167" s="140" t="s">
        <v>154</v>
      </c>
      <c r="E167" s="141" t="s">
        <v>254</v>
      </c>
      <c r="F167" s="231" t="s">
        <v>255</v>
      </c>
      <c r="G167" s="231"/>
      <c r="H167" s="231"/>
      <c r="I167" s="231"/>
      <c r="J167" s="142" t="s">
        <v>169</v>
      </c>
      <c r="K167" s="143">
        <v>246</v>
      </c>
      <c r="L167" s="251">
        <v>0</v>
      </c>
      <c r="M167" s="251"/>
      <c r="N167" s="232">
        <f>ROUND(L167*K167,2)</f>
        <v>0</v>
      </c>
      <c r="O167" s="232"/>
      <c r="P167" s="232"/>
      <c r="Q167" s="232"/>
      <c r="R167" s="144"/>
      <c r="T167" s="145" t="s">
        <v>5</v>
      </c>
      <c r="U167" s="42" t="s">
        <v>43</v>
      </c>
      <c r="V167" s="146">
        <v>8.6999999999999994E-2</v>
      </c>
      <c r="W167" s="146">
        <f>V167*K167</f>
        <v>21.401999999999997</v>
      </c>
      <c r="X167" s="146">
        <v>0</v>
      </c>
      <c r="Y167" s="146">
        <f>X167*K167</f>
        <v>0</v>
      </c>
      <c r="Z167" s="146">
        <v>0</v>
      </c>
      <c r="AA167" s="147">
        <f>Z167*K167</f>
        <v>0</v>
      </c>
      <c r="AR167" s="19" t="s">
        <v>158</v>
      </c>
      <c r="AT167" s="19" t="s">
        <v>154</v>
      </c>
      <c r="AU167" s="19" t="s">
        <v>108</v>
      </c>
      <c r="AY167" s="19" t="s">
        <v>152</v>
      </c>
      <c r="BE167" s="148">
        <f>IF(U167="základní",N167,0)</f>
        <v>0</v>
      </c>
      <c r="BF167" s="148">
        <f>IF(U167="snížená",N167,0)</f>
        <v>0</v>
      </c>
      <c r="BG167" s="148">
        <f>IF(U167="zákl. přenesená",N167,0)</f>
        <v>0</v>
      </c>
      <c r="BH167" s="148">
        <f>IF(U167="sníž. přenesená",N167,0)</f>
        <v>0</v>
      </c>
      <c r="BI167" s="148">
        <f>IF(U167="nulová",N167,0)</f>
        <v>0</v>
      </c>
      <c r="BJ167" s="19" t="s">
        <v>22</v>
      </c>
      <c r="BK167" s="148">
        <f>ROUND(L167*K167,2)</f>
        <v>0</v>
      </c>
      <c r="BL167" s="19" t="s">
        <v>158</v>
      </c>
      <c r="BM167" s="19" t="s">
        <v>256</v>
      </c>
    </row>
    <row r="168" spans="2:65" s="1" customFormat="1" ht="22.5" customHeight="1">
      <c r="B168" s="139"/>
      <c r="C168" s="140" t="s">
        <v>257</v>
      </c>
      <c r="D168" s="140" t="s">
        <v>154</v>
      </c>
      <c r="E168" s="141" t="s">
        <v>258</v>
      </c>
      <c r="F168" s="231" t="s">
        <v>259</v>
      </c>
      <c r="G168" s="231"/>
      <c r="H168" s="231"/>
      <c r="I168" s="231"/>
      <c r="J168" s="142" t="s">
        <v>169</v>
      </c>
      <c r="K168" s="143">
        <v>246</v>
      </c>
      <c r="L168" s="251">
        <v>0</v>
      </c>
      <c r="M168" s="251"/>
      <c r="N168" s="232">
        <f>ROUND(L168*K168,2)</f>
        <v>0</v>
      </c>
      <c r="O168" s="232"/>
      <c r="P168" s="232"/>
      <c r="Q168" s="232"/>
      <c r="R168" s="144"/>
      <c r="T168" s="145" t="s">
        <v>5</v>
      </c>
      <c r="U168" s="42" t="s">
        <v>43</v>
      </c>
      <c r="V168" s="146">
        <v>4.9000000000000002E-2</v>
      </c>
      <c r="W168" s="146">
        <f>V168*K168</f>
        <v>12.054</v>
      </c>
      <c r="X168" s="146">
        <v>0</v>
      </c>
      <c r="Y168" s="146">
        <f>X168*K168</f>
        <v>0</v>
      </c>
      <c r="Z168" s="146">
        <v>0</v>
      </c>
      <c r="AA168" s="147">
        <f>Z168*K168</f>
        <v>0</v>
      </c>
      <c r="AR168" s="19" t="s">
        <v>158</v>
      </c>
      <c r="AT168" s="19" t="s">
        <v>154</v>
      </c>
      <c r="AU168" s="19" t="s">
        <v>108</v>
      </c>
      <c r="AY168" s="19" t="s">
        <v>152</v>
      </c>
      <c r="BE168" s="148">
        <f>IF(U168="základní",N168,0)</f>
        <v>0</v>
      </c>
      <c r="BF168" s="148">
        <f>IF(U168="snížená",N168,0)</f>
        <v>0</v>
      </c>
      <c r="BG168" s="148">
        <f>IF(U168="zákl. přenesená",N168,0)</f>
        <v>0</v>
      </c>
      <c r="BH168" s="148">
        <f>IF(U168="sníž. přenesená",N168,0)</f>
        <v>0</v>
      </c>
      <c r="BI168" s="148">
        <f>IF(U168="nulová",N168,0)</f>
        <v>0</v>
      </c>
      <c r="BJ168" s="19" t="s">
        <v>22</v>
      </c>
      <c r="BK168" s="148">
        <f>ROUND(L168*K168,2)</f>
        <v>0</v>
      </c>
      <c r="BL168" s="19" t="s">
        <v>158</v>
      </c>
      <c r="BM168" s="19" t="s">
        <v>260</v>
      </c>
    </row>
    <row r="169" spans="2:65" s="10" customFormat="1" ht="22.5" customHeight="1">
      <c r="B169" s="149"/>
      <c r="C169" s="150"/>
      <c r="D169" s="150"/>
      <c r="E169" s="151" t="s">
        <v>5</v>
      </c>
      <c r="F169" s="233" t="s">
        <v>247</v>
      </c>
      <c r="G169" s="234"/>
      <c r="H169" s="234"/>
      <c r="I169" s="234"/>
      <c r="J169" s="150"/>
      <c r="K169" s="152">
        <v>246</v>
      </c>
      <c r="L169" s="150"/>
      <c r="M169" s="150"/>
      <c r="N169" s="150"/>
      <c r="O169" s="150"/>
      <c r="P169" s="150"/>
      <c r="Q169" s="150"/>
      <c r="R169" s="153"/>
      <c r="T169" s="154"/>
      <c r="U169" s="150"/>
      <c r="V169" s="150"/>
      <c r="W169" s="150"/>
      <c r="X169" s="150"/>
      <c r="Y169" s="150"/>
      <c r="Z169" s="150"/>
      <c r="AA169" s="155"/>
      <c r="AT169" s="156" t="s">
        <v>161</v>
      </c>
      <c r="AU169" s="156" t="s">
        <v>108</v>
      </c>
      <c r="AV169" s="10" t="s">
        <v>108</v>
      </c>
      <c r="AW169" s="10" t="s">
        <v>36</v>
      </c>
      <c r="AX169" s="10" t="s">
        <v>22</v>
      </c>
      <c r="AY169" s="156" t="s">
        <v>152</v>
      </c>
    </row>
    <row r="170" spans="2:65" s="1" customFormat="1" ht="31.5" customHeight="1">
      <c r="B170" s="139"/>
      <c r="C170" s="140" t="s">
        <v>261</v>
      </c>
      <c r="D170" s="140" t="s">
        <v>154</v>
      </c>
      <c r="E170" s="141" t="s">
        <v>262</v>
      </c>
      <c r="F170" s="231" t="s">
        <v>263</v>
      </c>
      <c r="G170" s="231"/>
      <c r="H170" s="231"/>
      <c r="I170" s="231"/>
      <c r="J170" s="142" t="s">
        <v>169</v>
      </c>
      <c r="K170" s="143">
        <v>11070</v>
      </c>
      <c r="L170" s="251">
        <v>0</v>
      </c>
      <c r="M170" s="251"/>
      <c r="N170" s="232">
        <f>ROUND(L170*K170,2)</f>
        <v>0</v>
      </c>
      <c r="O170" s="232"/>
      <c r="P170" s="232"/>
      <c r="Q170" s="232"/>
      <c r="R170" s="144"/>
      <c r="T170" s="145" t="s">
        <v>5</v>
      </c>
      <c r="U170" s="42" t="s">
        <v>43</v>
      </c>
      <c r="V170" s="146">
        <v>0</v>
      </c>
      <c r="W170" s="146">
        <f>V170*K170</f>
        <v>0</v>
      </c>
      <c r="X170" s="146">
        <v>0</v>
      </c>
      <c r="Y170" s="146">
        <f>X170*K170</f>
        <v>0</v>
      </c>
      <c r="Z170" s="146">
        <v>0</v>
      </c>
      <c r="AA170" s="147">
        <f>Z170*K170</f>
        <v>0</v>
      </c>
      <c r="AR170" s="19" t="s">
        <v>158</v>
      </c>
      <c r="AT170" s="19" t="s">
        <v>154</v>
      </c>
      <c r="AU170" s="19" t="s">
        <v>108</v>
      </c>
      <c r="AY170" s="19" t="s">
        <v>152</v>
      </c>
      <c r="BE170" s="148">
        <f>IF(U170="základní",N170,0)</f>
        <v>0</v>
      </c>
      <c r="BF170" s="148">
        <f>IF(U170="snížená",N170,0)</f>
        <v>0</v>
      </c>
      <c r="BG170" s="148">
        <f>IF(U170="zákl. přenesená",N170,0)</f>
        <v>0</v>
      </c>
      <c r="BH170" s="148">
        <f>IF(U170="sníž. přenesená",N170,0)</f>
        <v>0</v>
      </c>
      <c r="BI170" s="148">
        <f>IF(U170="nulová",N170,0)</f>
        <v>0</v>
      </c>
      <c r="BJ170" s="19" t="s">
        <v>22</v>
      </c>
      <c r="BK170" s="148">
        <f>ROUND(L170*K170,2)</f>
        <v>0</v>
      </c>
      <c r="BL170" s="19" t="s">
        <v>158</v>
      </c>
      <c r="BM170" s="19" t="s">
        <v>264</v>
      </c>
    </row>
    <row r="171" spans="2:65" s="10" customFormat="1" ht="22.5" customHeight="1">
      <c r="B171" s="149"/>
      <c r="C171" s="150"/>
      <c r="D171" s="150"/>
      <c r="E171" s="151" t="s">
        <v>5</v>
      </c>
      <c r="F171" s="233" t="s">
        <v>252</v>
      </c>
      <c r="G171" s="234"/>
      <c r="H171" s="234"/>
      <c r="I171" s="234"/>
      <c r="J171" s="150"/>
      <c r="K171" s="152">
        <v>11070</v>
      </c>
      <c r="L171" s="150"/>
      <c r="M171" s="150"/>
      <c r="N171" s="150"/>
      <c r="O171" s="150"/>
      <c r="P171" s="150"/>
      <c r="Q171" s="150"/>
      <c r="R171" s="153"/>
      <c r="T171" s="154"/>
      <c r="U171" s="150"/>
      <c r="V171" s="150"/>
      <c r="W171" s="150"/>
      <c r="X171" s="150"/>
      <c r="Y171" s="150"/>
      <c r="Z171" s="150"/>
      <c r="AA171" s="155"/>
      <c r="AT171" s="156" t="s">
        <v>161</v>
      </c>
      <c r="AU171" s="156" t="s">
        <v>108</v>
      </c>
      <c r="AV171" s="10" t="s">
        <v>108</v>
      </c>
      <c r="AW171" s="10" t="s">
        <v>36</v>
      </c>
      <c r="AX171" s="10" t="s">
        <v>22</v>
      </c>
      <c r="AY171" s="156" t="s">
        <v>152</v>
      </c>
    </row>
    <row r="172" spans="2:65" s="1" customFormat="1" ht="31.5" customHeight="1">
      <c r="B172" s="139"/>
      <c r="C172" s="140" t="s">
        <v>265</v>
      </c>
      <c r="D172" s="140" t="s">
        <v>154</v>
      </c>
      <c r="E172" s="141" t="s">
        <v>266</v>
      </c>
      <c r="F172" s="231" t="s">
        <v>267</v>
      </c>
      <c r="G172" s="231"/>
      <c r="H172" s="231"/>
      <c r="I172" s="231"/>
      <c r="J172" s="142" t="s">
        <v>169</v>
      </c>
      <c r="K172" s="143">
        <v>246</v>
      </c>
      <c r="L172" s="251">
        <v>0</v>
      </c>
      <c r="M172" s="251"/>
      <c r="N172" s="232">
        <f>ROUND(L172*K172,2)</f>
        <v>0</v>
      </c>
      <c r="O172" s="232"/>
      <c r="P172" s="232"/>
      <c r="Q172" s="232"/>
      <c r="R172" s="144"/>
      <c r="T172" s="145" t="s">
        <v>5</v>
      </c>
      <c r="U172" s="42" t="s">
        <v>43</v>
      </c>
      <c r="V172" s="146">
        <v>3.3000000000000002E-2</v>
      </c>
      <c r="W172" s="146">
        <f>V172*K172</f>
        <v>8.1180000000000003</v>
      </c>
      <c r="X172" s="146">
        <v>0</v>
      </c>
      <c r="Y172" s="146">
        <f>X172*K172</f>
        <v>0</v>
      </c>
      <c r="Z172" s="146">
        <v>0</v>
      </c>
      <c r="AA172" s="147">
        <f>Z172*K172</f>
        <v>0</v>
      </c>
      <c r="AR172" s="19" t="s">
        <v>158</v>
      </c>
      <c r="AT172" s="19" t="s">
        <v>154</v>
      </c>
      <c r="AU172" s="19" t="s">
        <v>108</v>
      </c>
      <c r="AY172" s="19" t="s">
        <v>152</v>
      </c>
      <c r="BE172" s="148">
        <f>IF(U172="základní",N172,0)</f>
        <v>0</v>
      </c>
      <c r="BF172" s="148">
        <f>IF(U172="snížená",N172,0)</f>
        <v>0</v>
      </c>
      <c r="BG172" s="148">
        <f>IF(U172="zákl. přenesená",N172,0)</f>
        <v>0</v>
      </c>
      <c r="BH172" s="148">
        <f>IF(U172="sníž. přenesená",N172,0)</f>
        <v>0</v>
      </c>
      <c r="BI172" s="148">
        <f>IF(U172="nulová",N172,0)</f>
        <v>0</v>
      </c>
      <c r="BJ172" s="19" t="s">
        <v>22</v>
      </c>
      <c r="BK172" s="148">
        <f>ROUND(L172*K172,2)</f>
        <v>0</v>
      </c>
      <c r="BL172" s="19" t="s">
        <v>158</v>
      </c>
      <c r="BM172" s="19" t="s">
        <v>268</v>
      </c>
    </row>
    <row r="173" spans="2:65" s="10" customFormat="1" ht="22.5" customHeight="1">
      <c r="B173" s="149"/>
      <c r="C173" s="150"/>
      <c r="D173" s="150"/>
      <c r="E173" s="151" t="s">
        <v>5</v>
      </c>
      <c r="F173" s="233" t="s">
        <v>269</v>
      </c>
      <c r="G173" s="234"/>
      <c r="H173" s="234"/>
      <c r="I173" s="234"/>
      <c r="J173" s="150"/>
      <c r="K173" s="152">
        <v>246</v>
      </c>
      <c r="L173" s="150"/>
      <c r="M173" s="150"/>
      <c r="N173" s="150"/>
      <c r="O173" s="150"/>
      <c r="P173" s="150"/>
      <c r="Q173" s="150"/>
      <c r="R173" s="153"/>
      <c r="T173" s="154"/>
      <c r="U173" s="150"/>
      <c r="V173" s="150"/>
      <c r="W173" s="150"/>
      <c r="X173" s="150"/>
      <c r="Y173" s="150"/>
      <c r="Z173" s="150"/>
      <c r="AA173" s="155"/>
      <c r="AT173" s="156" t="s">
        <v>161</v>
      </c>
      <c r="AU173" s="156" t="s">
        <v>108</v>
      </c>
      <c r="AV173" s="10" t="s">
        <v>108</v>
      </c>
      <c r="AW173" s="10" t="s">
        <v>36</v>
      </c>
      <c r="AX173" s="10" t="s">
        <v>22</v>
      </c>
      <c r="AY173" s="156" t="s">
        <v>152</v>
      </c>
    </row>
    <row r="174" spans="2:65" s="1" customFormat="1" ht="31.5" customHeight="1">
      <c r="B174" s="139"/>
      <c r="C174" s="140" t="s">
        <v>270</v>
      </c>
      <c r="D174" s="140" t="s">
        <v>154</v>
      </c>
      <c r="E174" s="141" t="s">
        <v>271</v>
      </c>
      <c r="F174" s="231" t="s">
        <v>272</v>
      </c>
      <c r="G174" s="231"/>
      <c r="H174" s="231"/>
      <c r="I174" s="231"/>
      <c r="J174" s="142" t="s">
        <v>169</v>
      </c>
      <c r="K174" s="143">
        <v>63.48</v>
      </c>
      <c r="L174" s="251">
        <v>0</v>
      </c>
      <c r="M174" s="251"/>
      <c r="N174" s="232">
        <f>ROUND(L174*K174,2)</f>
        <v>0</v>
      </c>
      <c r="O174" s="232"/>
      <c r="P174" s="232"/>
      <c r="Q174" s="232"/>
      <c r="R174" s="144"/>
      <c r="T174" s="145" t="s">
        <v>5</v>
      </c>
      <c r="U174" s="42" t="s">
        <v>43</v>
      </c>
      <c r="V174" s="146">
        <v>0.61199999999999999</v>
      </c>
      <c r="W174" s="146">
        <f>V174*K174</f>
        <v>38.849759999999996</v>
      </c>
      <c r="X174" s="146">
        <v>0</v>
      </c>
      <c r="Y174" s="146">
        <f>X174*K174</f>
        <v>0</v>
      </c>
      <c r="Z174" s="146">
        <v>6.2E-2</v>
      </c>
      <c r="AA174" s="147">
        <f>Z174*K174</f>
        <v>3.9357599999999997</v>
      </c>
      <c r="AR174" s="19" t="s">
        <v>158</v>
      </c>
      <c r="AT174" s="19" t="s">
        <v>154</v>
      </c>
      <c r="AU174" s="19" t="s">
        <v>108</v>
      </c>
      <c r="AY174" s="19" t="s">
        <v>152</v>
      </c>
      <c r="BE174" s="148">
        <f>IF(U174="základní",N174,0)</f>
        <v>0</v>
      </c>
      <c r="BF174" s="148">
        <f>IF(U174="snížená",N174,0)</f>
        <v>0</v>
      </c>
      <c r="BG174" s="148">
        <f>IF(U174="zákl. přenesená",N174,0)</f>
        <v>0</v>
      </c>
      <c r="BH174" s="148">
        <f>IF(U174="sníž. přenesená",N174,0)</f>
        <v>0</v>
      </c>
      <c r="BI174" s="148">
        <f>IF(U174="nulová",N174,0)</f>
        <v>0</v>
      </c>
      <c r="BJ174" s="19" t="s">
        <v>22</v>
      </c>
      <c r="BK174" s="148">
        <f>ROUND(L174*K174,2)</f>
        <v>0</v>
      </c>
      <c r="BL174" s="19" t="s">
        <v>158</v>
      </c>
      <c r="BM174" s="19" t="s">
        <v>273</v>
      </c>
    </row>
    <row r="175" spans="2:65" s="10" customFormat="1" ht="22.5" customHeight="1">
      <c r="B175" s="149"/>
      <c r="C175" s="150"/>
      <c r="D175" s="150"/>
      <c r="E175" s="151" t="s">
        <v>5</v>
      </c>
      <c r="F175" s="233" t="s">
        <v>274</v>
      </c>
      <c r="G175" s="234"/>
      <c r="H175" s="234"/>
      <c r="I175" s="234"/>
      <c r="J175" s="150"/>
      <c r="K175" s="152">
        <v>63.48</v>
      </c>
      <c r="L175" s="150"/>
      <c r="M175" s="150"/>
      <c r="N175" s="150"/>
      <c r="O175" s="150"/>
      <c r="P175" s="150"/>
      <c r="Q175" s="150"/>
      <c r="R175" s="153"/>
      <c r="T175" s="154"/>
      <c r="U175" s="150"/>
      <c r="V175" s="150"/>
      <c r="W175" s="150"/>
      <c r="X175" s="150"/>
      <c r="Y175" s="150"/>
      <c r="Z175" s="150"/>
      <c r="AA175" s="155"/>
      <c r="AT175" s="156" t="s">
        <v>161</v>
      </c>
      <c r="AU175" s="156" t="s">
        <v>108</v>
      </c>
      <c r="AV175" s="10" t="s">
        <v>108</v>
      </c>
      <c r="AW175" s="10" t="s">
        <v>36</v>
      </c>
      <c r="AX175" s="10" t="s">
        <v>22</v>
      </c>
      <c r="AY175" s="156" t="s">
        <v>152</v>
      </c>
    </row>
    <row r="176" spans="2:65" s="1" customFormat="1" ht="31.5" customHeight="1">
      <c r="B176" s="139"/>
      <c r="C176" s="140" t="s">
        <v>10</v>
      </c>
      <c r="D176" s="140" t="s">
        <v>154</v>
      </c>
      <c r="E176" s="141" t="s">
        <v>275</v>
      </c>
      <c r="F176" s="231" t="s">
        <v>276</v>
      </c>
      <c r="G176" s="231"/>
      <c r="H176" s="231"/>
      <c r="I176" s="231"/>
      <c r="J176" s="142" t="s">
        <v>169</v>
      </c>
      <c r="K176" s="143">
        <v>7.4790000000000001</v>
      </c>
      <c r="L176" s="251">
        <v>0</v>
      </c>
      <c r="M176" s="251"/>
      <c r="N176" s="232">
        <f>ROUND(L176*K176,2)</f>
        <v>0</v>
      </c>
      <c r="O176" s="232"/>
      <c r="P176" s="232"/>
      <c r="Q176" s="232"/>
      <c r="R176" s="144"/>
      <c r="T176" s="145" t="s">
        <v>5</v>
      </c>
      <c r="U176" s="42" t="s">
        <v>43</v>
      </c>
      <c r="V176" s="146">
        <v>0.71799999999999997</v>
      </c>
      <c r="W176" s="146">
        <f>V176*K176</f>
        <v>5.3699219999999999</v>
      </c>
      <c r="X176" s="146">
        <v>0</v>
      </c>
      <c r="Y176" s="146">
        <f>X176*K176</f>
        <v>0</v>
      </c>
      <c r="Z176" s="146">
        <v>6.3E-2</v>
      </c>
      <c r="AA176" s="147">
        <f>Z176*K176</f>
        <v>0.47117700000000001</v>
      </c>
      <c r="AR176" s="19" t="s">
        <v>158</v>
      </c>
      <c r="AT176" s="19" t="s">
        <v>154</v>
      </c>
      <c r="AU176" s="19" t="s">
        <v>108</v>
      </c>
      <c r="AY176" s="19" t="s">
        <v>152</v>
      </c>
      <c r="BE176" s="148">
        <f>IF(U176="základní",N176,0)</f>
        <v>0</v>
      </c>
      <c r="BF176" s="148">
        <f>IF(U176="snížená",N176,0)</f>
        <v>0</v>
      </c>
      <c r="BG176" s="148">
        <f>IF(U176="zákl. přenesená",N176,0)</f>
        <v>0</v>
      </c>
      <c r="BH176" s="148">
        <f>IF(U176="sníž. přenesená",N176,0)</f>
        <v>0</v>
      </c>
      <c r="BI176" s="148">
        <f>IF(U176="nulová",N176,0)</f>
        <v>0</v>
      </c>
      <c r="BJ176" s="19" t="s">
        <v>22</v>
      </c>
      <c r="BK176" s="148">
        <f>ROUND(L176*K176,2)</f>
        <v>0</v>
      </c>
      <c r="BL176" s="19" t="s">
        <v>158</v>
      </c>
      <c r="BM176" s="19" t="s">
        <v>277</v>
      </c>
    </row>
    <row r="177" spans="2:65" s="10" customFormat="1" ht="22.5" customHeight="1">
      <c r="B177" s="149"/>
      <c r="C177" s="150"/>
      <c r="D177" s="150"/>
      <c r="E177" s="151" t="s">
        <v>5</v>
      </c>
      <c r="F177" s="233" t="s">
        <v>278</v>
      </c>
      <c r="G177" s="234"/>
      <c r="H177" s="234"/>
      <c r="I177" s="234"/>
      <c r="J177" s="150"/>
      <c r="K177" s="152">
        <v>7.4790000000000001</v>
      </c>
      <c r="L177" s="150"/>
      <c r="M177" s="150"/>
      <c r="N177" s="150"/>
      <c r="O177" s="150"/>
      <c r="P177" s="150"/>
      <c r="Q177" s="150"/>
      <c r="R177" s="153"/>
      <c r="T177" s="154"/>
      <c r="U177" s="150"/>
      <c r="V177" s="150"/>
      <c r="W177" s="150"/>
      <c r="X177" s="150"/>
      <c r="Y177" s="150"/>
      <c r="Z177" s="150"/>
      <c r="AA177" s="155"/>
      <c r="AT177" s="156" t="s">
        <v>161</v>
      </c>
      <c r="AU177" s="156" t="s">
        <v>108</v>
      </c>
      <c r="AV177" s="10" t="s">
        <v>108</v>
      </c>
      <c r="AW177" s="10" t="s">
        <v>36</v>
      </c>
      <c r="AX177" s="10" t="s">
        <v>22</v>
      </c>
      <c r="AY177" s="156" t="s">
        <v>152</v>
      </c>
    </row>
    <row r="178" spans="2:65" s="1" customFormat="1" ht="22.5" customHeight="1">
      <c r="B178" s="139"/>
      <c r="C178" s="140" t="s">
        <v>279</v>
      </c>
      <c r="D178" s="140" t="s">
        <v>154</v>
      </c>
      <c r="E178" s="141" t="s">
        <v>280</v>
      </c>
      <c r="F178" s="231" t="s">
        <v>281</v>
      </c>
      <c r="G178" s="231"/>
      <c r="H178" s="231"/>
      <c r="I178" s="231"/>
      <c r="J178" s="142" t="s">
        <v>169</v>
      </c>
      <c r="K178" s="143">
        <v>63.48</v>
      </c>
      <c r="L178" s="251">
        <v>0</v>
      </c>
      <c r="M178" s="251"/>
      <c r="N178" s="232">
        <f>ROUND(L178*K178,2)</f>
        <v>0</v>
      </c>
      <c r="O178" s="232"/>
      <c r="P178" s="232"/>
      <c r="Q178" s="232"/>
      <c r="R178" s="144"/>
      <c r="T178" s="145" t="s">
        <v>5</v>
      </c>
      <c r="U178" s="42" t="s">
        <v>43</v>
      </c>
      <c r="V178" s="146">
        <v>0.372</v>
      </c>
      <c r="W178" s="146">
        <f>V178*K178</f>
        <v>23.614559999999997</v>
      </c>
      <c r="X178" s="146">
        <v>0</v>
      </c>
      <c r="Y178" s="146">
        <f>X178*K178</f>
        <v>0</v>
      </c>
      <c r="Z178" s="146">
        <v>6.0000000000000001E-3</v>
      </c>
      <c r="AA178" s="147">
        <f>Z178*K178</f>
        <v>0.38088</v>
      </c>
      <c r="AR178" s="19" t="s">
        <v>158</v>
      </c>
      <c r="AT178" s="19" t="s">
        <v>154</v>
      </c>
      <c r="AU178" s="19" t="s">
        <v>108</v>
      </c>
      <c r="AY178" s="19" t="s">
        <v>152</v>
      </c>
      <c r="BE178" s="148">
        <f>IF(U178="základní",N178,0)</f>
        <v>0</v>
      </c>
      <c r="BF178" s="148">
        <f>IF(U178="snížená",N178,0)</f>
        <v>0</v>
      </c>
      <c r="BG178" s="148">
        <f>IF(U178="zákl. přenesená",N178,0)</f>
        <v>0</v>
      </c>
      <c r="BH178" s="148">
        <f>IF(U178="sníž. přenesená",N178,0)</f>
        <v>0</v>
      </c>
      <c r="BI178" s="148">
        <f>IF(U178="nulová",N178,0)</f>
        <v>0</v>
      </c>
      <c r="BJ178" s="19" t="s">
        <v>22</v>
      </c>
      <c r="BK178" s="148">
        <f>ROUND(L178*K178,2)</f>
        <v>0</v>
      </c>
      <c r="BL178" s="19" t="s">
        <v>158</v>
      </c>
      <c r="BM178" s="19" t="s">
        <v>282</v>
      </c>
    </row>
    <row r="179" spans="2:65" s="1" customFormat="1" ht="31.5" customHeight="1">
      <c r="B179" s="139"/>
      <c r="C179" s="140" t="s">
        <v>283</v>
      </c>
      <c r="D179" s="140" t="s">
        <v>154</v>
      </c>
      <c r="E179" s="141" t="s">
        <v>284</v>
      </c>
      <c r="F179" s="231" t="s">
        <v>285</v>
      </c>
      <c r="G179" s="231"/>
      <c r="H179" s="231"/>
      <c r="I179" s="231"/>
      <c r="J179" s="142" t="s">
        <v>169</v>
      </c>
      <c r="K179" s="143">
        <v>36.9</v>
      </c>
      <c r="L179" s="251">
        <v>0</v>
      </c>
      <c r="M179" s="251"/>
      <c r="N179" s="232">
        <f>ROUND(L179*K179,2)</f>
        <v>0</v>
      </c>
      <c r="O179" s="232"/>
      <c r="P179" s="232"/>
      <c r="Q179" s="232"/>
      <c r="R179" s="144"/>
      <c r="T179" s="145" t="s">
        <v>5</v>
      </c>
      <c r="U179" s="42" t="s">
        <v>43</v>
      </c>
      <c r="V179" s="146">
        <v>0.39</v>
      </c>
      <c r="W179" s="146">
        <f>V179*K179</f>
        <v>14.391</v>
      </c>
      <c r="X179" s="146">
        <v>0</v>
      </c>
      <c r="Y179" s="146">
        <f>X179*K179</f>
        <v>0</v>
      </c>
      <c r="Z179" s="146">
        <v>8.8999999999999996E-2</v>
      </c>
      <c r="AA179" s="147">
        <f>Z179*K179</f>
        <v>3.2840999999999996</v>
      </c>
      <c r="AR179" s="19" t="s">
        <v>158</v>
      </c>
      <c r="AT179" s="19" t="s">
        <v>154</v>
      </c>
      <c r="AU179" s="19" t="s">
        <v>108</v>
      </c>
      <c r="AY179" s="19" t="s">
        <v>152</v>
      </c>
      <c r="BE179" s="148">
        <f>IF(U179="základní",N179,0)</f>
        <v>0</v>
      </c>
      <c r="BF179" s="148">
        <f>IF(U179="snížená",N179,0)</f>
        <v>0</v>
      </c>
      <c r="BG179" s="148">
        <f>IF(U179="zákl. přenesená",N179,0)</f>
        <v>0</v>
      </c>
      <c r="BH179" s="148">
        <f>IF(U179="sníž. přenesená",N179,0)</f>
        <v>0</v>
      </c>
      <c r="BI179" s="148">
        <f>IF(U179="nulová",N179,0)</f>
        <v>0</v>
      </c>
      <c r="BJ179" s="19" t="s">
        <v>22</v>
      </c>
      <c r="BK179" s="148">
        <f>ROUND(L179*K179,2)</f>
        <v>0</v>
      </c>
      <c r="BL179" s="19" t="s">
        <v>158</v>
      </c>
      <c r="BM179" s="19" t="s">
        <v>286</v>
      </c>
    </row>
    <row r="180" spans="2:65" s="10" customFormat="1" ht="22.5" customHeight="1">
      <c r="B180" s="149"/>
      <c r="C180" s="150"/>
      <c r="D180" s="150"/>
      <c r="E180" s="151" t="s">
        <v>5</v>
      </c>
      <c r="F180" s="233" t="s">
        <v>230</v>
      </c>
      <c r="G180" s="234"/>
      <c r="H180" s="234"/>
      <c r="I180" s="234"/>
      <c r="J180" s="150"/>
      <c r="K180" s="152">
        <v>36.9</v>
      </c>
      <c r="L180" s="150"/>
      <c r="M180" s="150"/>
      <c r="N180" s="150"/>
      <c r="O180" s="150"/>
      <c r="P180" s="150"/>
      <c r="Q180" s="150"/>
      <c r="R180" s="153"/>
      <c r="T180" s="154"/>
      <c r="U180" s="150"/>
      <c r="V180" s="150"/>
      <c r="W180" s="150"/>
      <c r="X180" s="150"/>
      <c r="Y180" s="150"/>
      <c r="Z180" s="150"/>
      <c r="AA180" s="155"/>
      <c r="AT180" s="156" t="s">
        <v>161</v>
      </c>
      <c r="AU180" s="156" t="s">
        <v>108</v>
      </c>
      <c r="AV180" s="10" t="s">
        <v>108</v>
      </c>
      <c r="AW180" s="10" t="s">
        <v>36</v>
      </c>
      <c r="AX180" s="10" t="s">
        <v>22</v>
      </c>
      <c r="AY180" s="156" t="s">
        <v>152</v>
      </c>
    </row>
    <row r="181" spans="2:65" s="9" customFormat="1" ht="29.85" customHeight="1">
      <c r="B181" s="128"/>
      <c r="C181" s="129"/>
      <c r="D181" s="138" t="s">
        <v>123</v>
      </c>
      <c r="E181" s="138"/>
      <c r="F181" s="138"/>
      <c r="G181" s="138"/>
      <c r="H181" s="138"/>
      <c r="I181" s="138"/>
      <c r="J181" s="138"/>
      <c r="K181" s="138"/>
      <c r="L181" s="138"/>
      <c r="M181" s="138"/>
      <c r="N181" s="243">
        <f>BK181</f>
        <v>0</v>
      </c>
      <c r="O181" s="244"/>
      <c r="P181" s="244"/>
      <c r="Q181" s="244"/>
      <c r="R181" s="131"/>
      <c r="T181" s="132"/>
      <c r="U181" s="129"/>
      <c r="V181" s="129"/>
      <c r="W181" s="133">
        <f>SUM(W182:W186)</f>
        <v>24.201239999999999</v>
      </c>
      <c r="X181" s="129"/>
      <c r="Y181" s="133">
        <f>SUM(Y182:Y186)</f>
        <v>0</v>
      </c>
      <c r="Z181" s="129"/>
      <c r="AA181" s="134">
        <f>SUM(AA182:AA186)</f>
        <v>0</v>
      </c>
      <c r="AR181" s="135" t="s">
        <v>22</v>
      </c>
      <c r="AT181" s="136" t="s">
        <v>77</v>
      </c>
      <c r="AU181" s="136" t="s">
        <v>22</v>
      </c>
      <c r="AY181" s="135" t="s">
        <v>152</v>
      </c>
      <c r="BK181" s="137">
        <f>SUM(BK182:BK186)</f>
        <v>0</v>
      </c>
    </row>
    <row r="182" spans="2:65" s="1" customFormat="1" ht="31.5" customHeight="1">
      <c r="B182" s="139"/>
      <c r="C182" s="140" t="s">
        <v>287</v>
      </c>
      <c r="D182" s="140" t="s">
        <v>154</v>
      </c>
      <c r="E182" s="141" t="s">
        <v>288</v>
      </c>
      <c r="F182" s="231" t="s">
        <v>289</v>
      </c>
      <c r="G182" s="231"/>
      <c r="H182" s="231"/>
      <c r="I182" s="231"/>
      <c r="J182" s="142" t="s">
        <v>290</v>
      </c>
      <c r="K182" s="143">
        <v>9.3119999999999994</v>
      </c>
      <c r="L182" s="251">
        <v>0</v>
      </c>
      <c r="M182" s="251"/>
      <c r="N182" s="232">
        <f>ROUND(L182*K182,2)</f>
        <v>0</v>
      </c>
      <c r="O182" s="232"/>
      <c r="P182" s="232"/>
      <c r="Q182" s="232"/>
      <c r="R182" s="144"/>
      <c r="T182" s="145" t="s">
        <v>5</v>
      </c>
      <c r="U182" s="42" t="s">
        <v>43</v>
      </c>
      <c r="V182" s="146">
        <v>2.42</v>
      </c>
      <c r="W182" s="146">
        <f>V182*K182</f>
        <v>22.535039999999999</v>
      </c>
      <c r="X182" s="146">
        <v>0</v>
      </c>
      <c r="Y182" s="146">
        <f>X182*K182</f>
        <v>0</v>
      </c>
      <c r="Z182" s="146">
        <v>0</v>
      </c>
      <c r="AA182" s="147">
        <f>Z182*K182</f>
        <v>0</v>
      </c>
      <c r="AR182" s="19" t="s">
        <v>158</v>
      </c>
      <c r="AT182" s="19" t="s">
        <v>154</v>
      </c>
      <c r="AU182" s="19" t="s">
        <v>108</v>
      </c>
      <c r="AY182" s="19" t="s">
        <v>152</v>
      </c>
      <c r="BE182" s="148">
        <f>IF(U182="základní",N182,0)</f>
        <v>0</v>
      </c>
      <c r="BF182" s="148">
        <f>IF(U182="snížená",N182,0)</f>
        <v>0</v>
      </c>
      <c r="BG182" s="148">
        <f>IF(U182="zákl. přenesená",N182,0)</f>
        <v>0</v>
      </c>
      <c r="BH182" s="148">
        <f>IF(U182="sníž. přenesená",N182,0)</f>
        <v>0</v>
      </c>
      <c r="BI182" s="148">
        <f>IF(U182="nulová",N182,0)</f>
        <v>0</v>
      </c>
      <c r="BJ182" s="19" t="s">
        <v>22</v>
      </c>
      <c r="BK182" s="148">
        <f>ROUND(L182*K182,2)</f>
        <v>0</v>
      </c>
      <c r="BL182" s="19" t="s">
        <v>158</v>
      </c>
      <c r="BM182" s="19" t="s">
        <v>291</v>
      </c>
    </row>
    <row r="183" spans="2:65" s="1" customFormat="1" ht="31.5" customHeight="1">
      <c r="B183" s="139"/>
      <c r="C183" s="140" t="s">
        <v>292</v>
      </c>
      <c r="D183" s="140" t="s">
        <v>154</v>
      </c>
      <c r="E183" s="141" t="s">
        <v>293</v>
      </c>
      <c r="F183" s="231" t="s">
        <v>294</v>
      </c>
      <c r="G183" s="231"/>
      <c r="H183" s="231"/>
      <c r="I183" s="231"/>
      <c r="J183" s="142" t="s">
        <v>290</v>
      </c>
      <c r="K183" s="143">
        <v>9.3119999999999994</v>
      </c>
      <c r="L183" s="251">
        <v>0</v>
      </c>
      <c r="M183" s="251"/>
      <c r="N183" s="232">
        <f>ROUND(L183*K183,2)</f>
        <v>0</v>
      </c>
      <c r="O183" s="232"/>
      <c r="P183" s="232"/>
      <c r="Q183" s="232"/>
      <c r="R183" s="144"/>
      <c r="T183" s="145" t="s">
        <v>5</v>
      </c>
      <c r="U183" s="42" t="s">
        <v>43</v>
      </c>
      <c r="V183" s="146">
        <v>0.125</v>
      </c>
      <c r="W183" s="146">
        <f>V183*K183</f>
        <v>1.1639999999999999</v>
      </c>
      <c r="X183" s="146">
        <v>0</v>
      </c>
      <c r="Y183" s="146">
        <f>X183*K183</f>
        <v>0</v>
      </c>
      <c r="Z183" s="146">
        <v>0</v>
      </c>
      <c r="AA183" s="147">
        <f>Z183*K183</f>
        <v>0</v>
      </c>
      <c r="AR183" s="19" t="s">
        <v>158</v>
      </c>
      <c r="AT183" s="19" t="s">
        <v>154</v>
      </c>
      <c r="AU183" s="19" t="s">
        <v>108</v>
      </c>
      <c r="AY183" s="19" t="s">
        <v>152</v>
      </c>
      <c r="BE183" s="148">
        <f>IF(U183="základní",N183,0)</f>
        <v>0</v>
      </c>
      <c r="BF183" s="148">
        <f>IF(U183="snížená",N183,0)</f>
        <v>0</v>
      </c>
      <c r="BG183" s="148">
        <f>IF(U183="zákl. přenesená",N183,0)</f>
        <v>0</v>
      </c>
      <c r="BH183" s="148">
        <f>IF(U183="sníž. přenesená",N183,0)</f>
        <v>0</v>
      </c>
      <c r="BI183" s="148">
        <f>IF(U183="nulová",N183,0)</f>
        <v>0</v>
      </c>
      <c r="BJ183" s="19" t="s">
        <v>22</v>
      </c>
      <c r="BK183" s="148">
        <f>ROUND(L183*K183,2)</f>
        <v>0</v>
      </c>
      <c r="BL183" s="19" t="s">
        <v>158</v>
      </c>
      <c r="BM183" s="19" t="s">
        <v>295</v>
      </c>
    </row>
    <row r="184" spans="2:65" s="1" customFormat="1" ht="31.5" customHeight="1">
      <c r="B184" s="139"/>
      <c r="C184" s="140" t="s">
        <v>296</v>
      </c>
      <c r="D184" s="140" t="s">
        <v>154</v>
      </c>
      <c r="E184" s="141" t="s">
        <v>297</v>
      </c>
      <c r="F184" s="231" t="s">
        <v>298</v>
      </c>
      <c r="G184" s="231"/>
      <c r="H184" s="231"/>
      <c r="I184" s="231"/>
      <c r="J184" s="142" t="s">
        <v>290</v>
      </c>
      <c r="K184" s="143">
        <v>83.7</v>
      </c>
      <c r="L184" s="251">
        <v>0</v>
      </c>
      <c r="M184" s="251"/>
      <c r="N184" s="232">
        <f>ROUND(L184*K184,2)</f>
        <v>0</v>
      </c>
      <c r="O184" s="232"/>
      <c r="P184" s="232"/>
      <c r="Q184" s="232"/>
      <c r="R184" s="144"/>
      <c r="T184" s="145" t="s">
        <v>5</v>
      </c>
      <c r="U184" s="42" t="s">
        <v>43</v>
      </c>
      <c r="V184" s="146">
        <v>6.0000000000000001E-3</v>
      </c>
      <c r="W184" s="146">
        <f>V184*K184</f>
        <v>0.50219999999999998</v>
      </c>
      <c r="X184" s="146">
        <v>0</v>
      </c>
      <c r="Y184" s="146">
        <f>X184*K184</f>
        <v>0</v>
      </c>
      <c r="Z184" s="146">
        <v>0</v>
      </c>
      <c r="AA184" s="147">
        <f>Z184*K184</f>
        <v>0</v>
      </c>
      <c r="AR184" s="19" t="s">
        <v>158</v>
      </c>
      <c r="AT184" s="19" t="s">
        <v>154</v>
      </c>
      <c r="AU184" s="19" t="s">
        <v>108</v>
      </c>
      <c r="AY184" s="19" t="s">
        <v>152</v>
      </c>
      <c r="BE184" s="148">
        <f>IF(U184="základní",N184,0)</f>
        <v>0</v>
      </c>
      <c r="BF184" s="148">
        <f>IF(U184="snížená",N184,0)</f>
        <v>0</v>
      </c>
      <c r="BG184" s="148">
        <f>IF(U184="zákl. přenesená",N184,0)</f>
        <v>0</v>
      </c>
      <c r="BH184" s="148">
        <f>IF(U184="sníž. přenesená",N184,0)</f>
        <v>0</v>
      </c>
      <c r="BI184" s="148">
        <f>IF(U184="nulová",N184,0)</f>
        <v>0</v>
      </c>
      <c r="BJ184" s="19" t="s">
        <v>22</v>
      </c>
      <c r="BK184" s="148">
        <f>ROUND(L184*K184,2)</f>
        <v>0</v>
      </c>
      <c r="BL184" s="19" t="s">
        <v>158</v>
      </c>
      <c r="BM184" s="19" t="s">
        <v>299</v>
      </c>
    </row>
    <row r="185" spans="2:65" s="10" customFormat="1" ht="22.5" customHeight="1">
      <c r="B185" s="149"/>
      <c r="C185" s="150"/>
      <c r="D185" s="150"/>
      <c r="E185" s="151" t="s">
        <v>5</v>
      </c>
      <c r="F185" s="233" t="s">
        <v>300</v>
      </c>
      <c r="G185" s="234"/>
      <c r="H185" s="234"/>
      <c r="I185" s="234"/>
      <c r="J185" s="150"/>
      <c r="K185" s="152">
        <v>83.7</v>
      </c>
      <c r="L185" s="150"/>
      <c r="M185" s="150"/>
      <c r="N185" s="150"/>
      <c r="O185" s="150"/>
      <c r="P185" s="150"/>
      <c r="Q185" s="150"/>
      <c r="R185" s="153"/>
      <c r="T185" s="154"/>
      <c r="U185" s="150"/>
      <c r="V185" s="150"/>
      <c r="W185" s="150"/>
      <c r="X185" s="150"/>
      <c r="Y185" s="150"/>
      <c r="Z185" s="150"/>
      <c r="AA185" s="155"/>
      <c r="AT185" s="156" t="s">
        <v>161</v>
      </c>
      <c r="AU185" s="156" t="s">
        <v>108</v>
      </c>
      <c r="AV185" s="10" t="s">
        <v>108</v>
      </c>
      <c r="AW185" s="10" t="s">
        <v>36</v>
      </c>
      <c r="AX185" s="10" t="s">
        <v>22</v>
      </c>
      <c r="AY185" s="156" t="s">
        <v>152</v>
      </c>
    </row>
    <row r="186" spans="2:65" s="1" customFormat="1" ht="31.5" customHeight="1">
      <c r="B186" s="139"/>
      <c r="C186" s="140" t="s">
        <v>301</v>
      </c>
      <c r="D186" s="140" t="s">
        <v>154</v>
      </c>
      <c r="E186" s="141" t="s">
        <v>302</v>
      </c>
      <c r="F186" s="231" t="s">
        <v>303</v>
      </c>
      <c r="G186" s="231"/>
      <c r="H186" s="231"/>
      <c r="I186" s="231"/>
      <c r="J186" s="142" t="s">
        <v>290</v>
      </c>
      <c r="K186" s="143">
        <v>9.3119999999999994</v>
      </c>
      <c r="L186" s="251">
        <v>0</v>
      </c>
      <c r="M186" s="251"/>
      <c r="N186" s="232">
        <f>ROUND(L186*K186,2)</f>
        <v>0</v>
      </c>
      <c r="O186" s="232"/>
      <c r="P186" s="232"/>
      <c r="Q186" s="232"/>
      <c r="R186" s="144"/>
      <c r="T186" s="145" t="s">
        <v>5</v>
      </c>
      <c r="U186" s="42" t="s">
        <v>43</v>
      </c>
      <c r="V186" s="146">
        <v>0</v>
      </c>
      <c r="W186" s="146">
        <f>V186*K186</f>
        <v>0</v>
      </c>
      <c r="X186" s="146">
        <v>0</v>
      </c>
      <c r="Y186" s="146">
        <f>X186*K186</f>
        <v>0</v>
      </c>
      <c r="Z186" s="146">
        <v>0</v>
      </c>
      <c r="AA186" s="147">
        <f>Z186*K186</f>
        <v>0</v>
      </c>
      <c r="AR186" s="19" t="s">
        <v>158</v>
      </c>
      <c r="AT186" s="19" t="s">
        <v>154</v>
      </c>
      <c r="AU186" s="19" t="s">
        <v>108</v>
      </c>
      <c r="AY186" s="19" t="s">
        <v>152</v>
      </c>
      <c r="BE186" s="148">
        <f>IF(U186="základní",N186,0)</f>
        <v>0</v>
      </c>
      <c r="BF186" s="148">
        <f>IF(U186="snížená",N186,0)</f>
        <v>0</v>
      </c>
      <c r="BG186" s="148">
        <f>IF(U186="zákl. přenesená",N186,0)</f>
        <v>0</v>
      </c>
      <c r="BH186" s="148">
        <f>IF(U186="sníž. přenesená",N186,0)</f>
        <v>0</v>
      </c>
      <c r="BI186" s="148">
        <f>IF(U186="nulová",N186,0)</f>
        <v>0</v>
      </c>
      <c r="BJ186" s="19" t="s">
        <v>22</v>
      </c>
      <c r="BK186" s="148">
        <f>ROUND(L186*K186,2)</f>
        <v>0</v>
      </c>
      <c r="BL186" s="19" t="s">
        <v>158</v>
      </c>
      <c r="BM186" s="19" t="s">
        <v>304</v>
      </c>
    </row>
    <row r="187" spans="2:65" s="9" customFormat="1" ht="29.85" customHeight="1">
      <c r="B187" s="128"/>
      <c r="C187" s="129"/>
      <c r="D187" s="138" t="s">
        <v>124</v>
      </c>
      <c r="E187" s="138"/>
      <c r="F187" s="138"/>
      <c r="G187" s="138"/>
      <c r="H187" s="138"/>
      <c r="I187" s="138"/>
      <c r="J187" s="138"/>
      <c r="K187" s="138"/>
      <c r="L187" s="138"/>
      <c r="M187" s="138"/>
      <c r="N187" s="241">
        <f>BK187</f>
        <v>0</v>
      </c>
      <c r="O187" s="242"/>
      <c r="P187" s="242"/>
      <c r="Q187" s="242"/>
      <c r="R187" s="131"/>
      <c r="T187" s="132"/>
      <c r="U187" s="129"/>
      <c r="V187" s="129"/>
      <c r="W187" s="133">
        <f>W188</f>
        <v>31.187519999999999</v>
      </c>
      <c r="X187" s="129"/>
      <c r="Y187" s="133">
        <f>Y188</f>
        <v>0</v>
      </c>
      <c r="Z187" s="129"/>
      <c r="AA187" s="134">
        <f>AA188</f>
        <v>0</v>
      </c>
      <c r="AR187" s="135" t="s">
        <v>22</v>
      </c>
      <c r="AT187" s="136" t="s">
        <v>77</v>
      </c>
      <c r="AU187" s="136" t="s">
        <v>22</v>
      </c>
      <c r="AY187" s="135" t="s">
        <v>152</v>
      </c>
      <c r="BK187" s="137">
        <f>BK188</f>
        <v>0</v>
      </c>
    </row>
    <row r="188" spans="2:65" s="1" customFormat="1" ht="22.5" customHeight="1">
      <c r="B188" s="139"/>
      <c r="C188" s="140" t="s">
        <v>305</v>
      </c>
      <c r="D188" s="140" t="s">
        <v>154</v>
      </c>
      <c r="E188" s="141" t="s">
        <v>306</v>
      </c>
      <c r="F188" s="231" t="s">
        <v>307</v>
      </c>
      <c r="G188" s="231"/>
      <c r="H188" s="231"/>
      <c r="I188" s="231"/>
      <c r="J188" s="142" t="s">
        <v>290</v>
      </c>
      <c r="K188" s="143">
        <v>8.5679999999999996</v>
      </c>
      <c r="L188" s="251">
        <v>0</v>
      </c>
      <c r="M188" s="251"/>
      <c r="N188" s="232">
        <f>ROUND(L188*K188,2)</f>
        <v>0</v>
      </c>
      <c r="O188" s="232"/>
      <c r="P188" s="232"/>
      <c r="Q188" s="232"/>
      <c r="R188" s="144"/>
      <c r="T188" s="145" t="s">
        <v>5</v>
      </c>
      <c r="U188" s="42" t="s">
        <v>43</v>
      </c>
      <c r="V188" s="146">
        <v>3.64</v>
      </c>
      <c r="W188" s="146">
        <f>V188*K188</f>
        <v>31.187519999999999</v>
      </c>
      <c r="X188" s="146">
        <v>0</v>
      </c>
      <c r="Y188" s="146">
        <f>X188*K188</f>
        <v>0</v>
      </c>
      <c r="Z188" s="146">
        <v>0</v>
      </c>
      <c r="AA188" s="147">
        <f>Z188*K188</f>
        <v>0</v>
      </c>
      <c r="AR188" s="19" t="s">
        <v>158</v>
      </c>
      <c r="AT188" s="19" t="s">
        <v>154</v>
      </c>
      <c r="AU188" s="19" t="s">
        <v>108</v>
      </c>
      <c r="AY188" s="19" t="s">
        <v>152</v>
      </c>
      <c r="BE188" s="148">
        <f>IF(U188="základní",N188,0)</f>
        <v>0</v>
      </c>
      <c r="BF188" s="148">
        <f>IF(U188="snížená",N188,0)</f>
        <v>0</v>
      </c>
      <c r="BG188" s="148">
        <f>IF(U188="zákl. přenesená",N188,0)</f>
        <v>0</v>
      </c>
      <c r="BH188" s="148">
        <f>IF(U188="sníž. přenesená",N188,0)</f>
        <v>0</v>
      </c>
      <c r="BI188" s="148">
        <f>IF(U188="nulová",N188,0)</f>
        <v>0</v>
      </c>
      <c r="BJ188" s="19" t="s">
        <v>22</v>
      </c>
      <c r="BK188" s="148">
        <f>ROUND(L188*K188,2)</f>
        <v>0</v>
      </c>
      <c r="BL188" s="19" t="s">
        <v>158</v>
      </c>
      <c r="BM188" s="19" t="s">
        <v>308</v>
      </c>
    </row>
    <row r="189" spans="2:65" s="9" customFormat="1" ht="37.35" customHeight="1">
      <c r="B189" s="128"/>
      <c r="C189" s="129"/>
      <c r="D189" s="130" t="s">
        <v>125</v>
      </c>
      <c r="E189" s="130"/>
      <c r="F189" s="130"/>
      <c r="G189" s="130"/>
      <c r="H189" s="130"/>
      <c r="I189" s="130"/>
      <c r="J189" s="130"/>
      <c r="K189" s="130"/>
      <c r="L189" s="130"/>
      <c r="M189" s="130"/>
      <c r="N189" s="248">
        <f>BK189</f>
        <v>0</v>
      </c>
      <c r="O189" s="249"/>
      <c r="P189" s="249"/>
      <c r="Q189" s="249"/>
      <c r="R189" s="131"/>
      <c r="T189" s="132"/>
      <c r="U189" s="129"/>
      <c r="V189" s="129"/>
      <c r="W189" s="133">
        <f>W190+W201+W206+W210+W213+W215+W222+W227+W245+W252+W257</f>
        <v>761.69163499999991</v>
      </c>
      <c r="X189" s="129"/>
      <c r="Y189" s="133">
        <f>Y190+Y201+Y206+Y210+Y213+Y215+Y222+Y227+Y245+Y252+Y257</f>
        <v>6.562257680000001</v>
      </c>
      <c r="Z189" s="129"/>
      <c r="AA189" s="134">
        <f>AA190+AA201+AA206+AA210+AA213+AA215+AA222+AA227+AA245+AA252+AA257</f>
        <v>1.2060244</v>
      </c>
      <c r="AR189" s="135" t="s">
        <v>108</v>
      </c>
      <c r="AT189" s="136" t="s">
        <v>77</v>
      </c>
      <c r="AU189" s="136" t="s">
        <v>78</v>
      </c>
      <c r="AY189" s="135" t="s">
        <v>152</v>
      </c>
      <c r="BK189" s="137">
        <f>BK190+BK201+BK206+BK210+BK213+BK215+BK222+BK227+BK245+BK252+BK257</f>
        <v>0</v>
      </c>
    </row>
    <row r="190" spans="2:65" s="9" customFormat="1" ht="19.899999999999999" customHeight="1">
      <c r="B190" s="128"/>
      <c r="C190" s="129"/>
      <c r="D190" s="138" t="s">
        <v>126</v>
      </c>
      <c r="E190" s="138"/>
      <c r="F190" s="138"/>
      <c r="G190" s="138"/>
      <c r="H190" s="138"/>
      <c r="I190" s="138"/>
      <c r="J190" s="138"/>
      <c r="K190" s="138"/>
      <c r="L190" s="138"/>
      <c r="M190" s="138"/>
      <c r="N190" s="243">
        <f>BK190</f>
        <v>0</v>
      </c>
      <c r="O190" s="244"/>
      <c r="P190" s="244"/>
      <c r="Q190" s="244"/>
      <c r="R190" s="131"/>
      <c r="T190" s="132"/>
      <c r="U190" s="129"/>
      <c r="V190" s="129"/>
      <c r="W190" s="133">
        <f>SUM(W191:W200)</f>
        <v>77.66335500000001</v>
      </c>
      <c r="X190" s="129"/>
      <c r="Y190" s="133">
        <f>SUM(Y191:Y200)</f>
        <v>1.3409692799999999</v>
      </c>
      <c r="Z190" s="129"/>
      <c r="AA190" s="134">
        <f>SUM(AA191:AA200)</f>
        <v>0</v>
      </c>
      <c r="AR190" s="135" t="s">
        <v>108</v>
      </c>
      <c r="AT190" s="136" t="s">
        <v>77</v>
      </c>
      <c r="AU190" s="136" t="s">
        <v>22</v>
      </c>
      <c r="AY190" s="135" t="s">
        <v>152</v>
      </c>
      <c r="BK190" s="137">
        <f>SUM(BK191:BK200)</f>
        <v>0</v>
      </c>
    </row>
    <row r="191" spans="2:65" s="1" customFormat="1" ht="31.5" customHeight="1">
      <c r="B191" s="139"/>
      <c r="C191" s="140" t="s">
        <v>309</v>
      </c>
      <c r="D191" s="140" t="s">
        <v>154</v>
      </c>
      <c r="E191" s="141" t="s">
        <v>310</v>
      </c>
      <c r="F191" s="231" t="s">
        <v>311</v>
      </c>
      <c r="G191" s="231"/>
      <c r="H191" s="231"/>
      <c r="I191" s="231"/>
      <c r="J191" s="142" t="s">
        <v>169</v>
      </c>
      <c r="K191" s="143">
        <v>329.13299999999998</v>
      </c>
      <c r="L191" s="251">
        <v>0</v>
      </c>
      <c r="M191" s="251"/>
      <c r="N191" s="232">
        <f>ROUND(L191*K191,2)</f>
        <v>0</v>
      </c>
      <c r="O191" s="232"/>
      <c r="P191" s="232"/>
      <c r="Q191" s="232"/>
      <c r="R191" s="144"/>
      <c r="T191" s="145" t="s">
        <v>5</v>
      </c>
      <c r="U191" s="42" t="s">
        <v>43</v>
      </c>
      <c r="V191" s="146">
        <v>0.111</v>
      </c>
      <c r="W191" s="146">
        <f>V191*K191</f>
        <v>36.533763</v>
      </c>
      <c r="X191" s="146">
        <v>4.6000000000000001E-4</v>
      </c>
      <c r="Y191" s="146">
        <f>X191*K191</f>
        <v>0.15140118</v>
      </c>
      <c r="Z191" s="146">
        <v>0</v>
      </c>
      <c r="AA191" s="147">
        <f>Z191*K191</f>
        <v>0</v>
      </c>
      <c r="AR191" s="19" t="s">
        <v>239</v>
      </c>
      <c r="AT191" s="19" t="s">
        <v>154</v>
      </c>
      <c r="AU191" s="19" t="s">
        <v>108</v>
      </c>
      <c r="AY191" s="19" t="s">
        <v>152</v>
      </c>
      <c r="BE191" s="148">
        <f>IF(U191="základní",N191,0)</f>
        <v>0</v>
      </c>
      <c r="BF191" s="148">
        <f>IF(U191="snížená",N191,0)</f>
        <v>0</v>
      </c>
      <c r="BG191" s="148">
        <f>IF(U191="zákl. přenesená",N191,0)</f>
        <v>0</v>
      </c>
      <c r="BH191" s="148">
        <f>IF(U191="sníž. přenesená",N191,0)</f>
        <v>0</v>
      </c>
      <c r="BI191" s="148">
        <f>IF(U191="nulová",N191,0)</f>
        <v>0</v>
      </c>
      <c r="BJ191" s="19" t="s">
        <v>22</v>
      </c>
      <c r="BK191" s="148">
        <f>ROUND(L191*K191,2)</f>
        <v>0</v>
      </c>
      <c r="BL191" s="19" t="s">
        <v>239</v>
      </c>
      <c r="BM191" s="19" t="s">
        <v>312</v>
      </c>
    </row>
    <row r="192" spans="2:65" s="10" customFormat="1" ht="22.5" customHeight="1">
      <c r="B192" s="149"/>
      <c r="C192" s="150"/>
      <c r="D192" s="150"/>
      <c r="E192" s="151" t="s">
        <v>5</v>
      </c>
      <c r="F192" s="233" t="s">
        <v>313</v>
      </c>
      <c r="G192" s="234"/>
      <c r="H192" s="234"/>
      <c r="I192" s="234"/>
      <c r="J192" s="150"/>
      <c r="K192" s="152">
        <v>329.13299999999998</v>
      </c>
      <c r="L192" s="150"/>
      <c r="M192" s="150"/>
      <c r="N192" s="150"/>
      <c r="O192" s="150"/>
      <c r="P192" s="150"/>
      <c r="Q192" s="150"/>
      <c r="R192" s="153"/>
      <c r="T192" s="154"/>
      <c r="U192" s="150"/>
      <c r="V192" s="150"/>
      <c r="W192" s="150"/>
      <c r="X192" s="150"/>
      <c r="Y192" s="150"/>
      <c r="Z192" s="150"/>
      <c r="AA192" s="155"/>
      <c r="AT192" s="156" t="s">
        <v>161</v>
      </c>
      <c r="AU192" s="156" t="s">
        <v>108</v>
      </c>
      <c r="AV192" s="10" t="s">
        <v>108</v>
      </c>
      <c r="AW192" s="10" t="s">
        <v>36</v>
      </c>
      <c r="AX192" s="10" t="s">
        <v>22</v>
      </c>
      <c r="AY192" s="156" t="s">
        <v>152</v>
      </c>
    </row>
    <row r="193" spans="2:65" s="1" customFormat="1" ht="31.5" customHeight="1">
      <c r="B193" s="139"/>
      <c r="C193" s="157" t="s">
        <v>314</v>
      </c>
      <c r="D193" s="157" t="s">
        <v>181</v>
      </c>
      <c r="E193" s="158" t="s">
        <v>315</v>
      </c>
      <c r="F193" s="235" t="s">
        <v>316</v>
      </c>
      <c r="G193" s="235"/>
      <c r="H193" s="235"/>
      <c r="I193" s="235"/>
      <c r="J193" s="159" t="s">
        <v>169</v>
      </c>
      <c r="K193" s="160">
        <v>378.50299999999999</v>
      </c>
      <c r="L193" s="251">
        <v>0</v>
      </c>
      <c r="M193" s="251"/>
      <c r="N193" s="236">
        <f>ROUND(L193*K193,2)</f>
        <v>0</v>
      </c>
      <c r="O193" s="232"/>
      <c r="P193" s="232"/>
      <c r="Q193" s="232"/>
      <c r="R193" s="144"/>
      <c r="T193" s="145" t="s">
        <v>5</v>
      </c>
      <c r="U193" s="42" t="s">
        <v>43</v>
      </c>
      <c r="V193" s="146">
        <v>0</v>
      </c>
      <c r="W193" s="146">
        <f>V193*K193</f>
        <v>0</v>
      </c>
      <c r="X193" s="146">
        <v>2.3E-3</v>
      </c>
      <c r="Y193" s="146">
        <f>X193*K193</f>
        <v>0.87055689999999997</v>
      </c>
      <c r="Z193" s="146">
        <v>0</v>
      </c>
      <c r="AA193" s="147">
        <f>Z193*K193</f>
        <v>0</v>
      </c>
      <c r="AR193" s="19" t="s">
        <v>317</v>
      </c>
      <c r="AT193" s="19" t="s">
        <v>181</v>
      </c>
      <c r="AU193" s="19" t="s">
        <v>108</v>
      </c>
      <c r="AY193" s="19" t="s">
        <v>152</v>
      </c>
      <c r="BE193" s="148">
        <f>IF(U193="základní",N193,0)</f>
        <v>0</v>
      </c>
      <c r="BF193" s="148">
        <f>IF(U193="snížená",N193,0)</f>
        <v>0</v>
      </c>
      <c r="BG193" s="148">
        <f>IF(U193="zákl. přenesená",N193,0)</f>
        <v>0</v>
      </c>
      <c r="BH193" s="148">
        <f>IF(U193="sníž. přenesená",N193,0)</f>
        <v>0</v>
      </c>
      <c r="BI193" s="148">
        <f>IF(U193="nulová",N193,0)</f>
        <v>0</v>
      </c>
      <c r="BJ193" s="19" t="s">
        <v>22</v>
      </c>
      <c r="BK193" s="148">
        <f>ROUND(L193*K193,2)</f>
        <v>0</v>
      </c>
      <c r="BL193" s="19" t="s">
        <v>239</v>
      </c>
      <c r="BM193" s="19" t="s">
        <v>318</v>
      </c>
    </row>
    <row r="194" spans="2:65" s="1" customFormat="1" ht="31.5" customHeight="1">
      <c r="B194" s="139"/>
      <c r="C194" s="140" t="s">
        <v>319</v>
      </c>
      <c r="D194" s="140" t="s">
        <v>154</v>
      </c>
      <c r="E194" s="141" t="s">
        <v>320</v>
      </c>
      <c r="F194" s="231" t="s">
        <v>321</v>
      </c>
      <c r="G194" s="231"/>
      <c r="H194" s="231"/>
      <c r="I194" s="231"/>
      <c r="J194" s="142" t="s">
        <v>165</v>
      </c>
      <c r="K194" s="143">
        <v>151</v>
      </c>
      <c r="L194" s="251">
        <v>0</v>
      </c>
      <c r="M194" s="251"/>
      <c r="N194" s="232">
        <f>ROUND(L194*K194,2)</f>
        <v>0</v>
      </c>
      <c r="O194" s="232"/>
      <c r="P194" s="232"/>
      <c r="Q194" s="232"/>
      <c r="R194" s="144"/>
      <c r="T194" s="145" t="s">
        <v>5</v>
      </c>
      <c r="U194" s="42" t="s">
        <v>43</v>
      </c>
      <c r="V194" s="146">
        <v>0.03</v>
      </c>
      <c r="W194" s="146">
        <f>V194*K194</f>
        <v>4.53</v>
      </c>
      <c r="X194" s="146">
        <v>1.1100000000000001E-3</v>
      </c>
      <c r="Y194" s="146">
        <f>X194*K194</f>
        <v>0.16761000000000001</v>
      </c>
      <c r="Z194" s="146">
        <v>0</v>
      </c>
      <c r="AA194" s="147">
        <f>Z194*K194</f>
        <v>0</v>
      </c>
      <c r="AR194" s="19" t="s">
        <v>239</v>
      </c>
      <c r="AT194" s="19" t="s">
        <v>154</v>
      </c>
      <c r="AU194" s="19" t="s">
        <v>108</v>
      </c>
      <c r="AY194" s="19" t="s">
        <v>152</v>
      </c>
      <c r="BE194" s="148">
        <f>IF(U194="základní",N194,0)</f>
        <v>0</v>
      </c>
      <c r="BF194" s="148">
        <f>IF(U194="snížená",N194,0)</f>
        <v>0</v>
      </c>
      <c r="BG194" s="148">
        <f>IF(U194="zákl. přenesená",N194,0)</f>
        <v>0</v>
      </c>
      <c r="BH194" s="148">
        <f>IF(U194="sníž. přenesená",N194,0)</f>
        <v>0</v>
      </c>
      <c r="BI194" s="148">
        <f>IF(U194="nulová",N194,0)</f>
        <v>0</v>
      </c>
      <c r="BJ194" s="19" t="s">
        <v>22</v>
      </c>
      <c r="BK194" s="148">
        <f>ROUND(L194*K194,2)</f>
        <v>0</v>
      </c>
      <c r="BL194" s="19" t="s">
        <v>239</v>
      </c>
      <c r="BM194" s="19" t="s">
        <v>322</v>
      </c>
    </row>
    <row r="195" spans="2:65" s="10" customFormat="1" ht="22.5" customHeight="1">
      <c r="B195" s="149"/>
      <c r="C195" s="150"/>
      <c r="D195" s="150"/>
      <c r="E195" s="151" t="s">
        <v>5</v>
      </c>
      <c r="F195" s="233" t="s">
        <v>323</v>
      </c>
      <c r="G195" s="234"/>
      <c r="H195" s="234"/>
      <c r="I195" s="234"/>
      <c r="J195" s="150"/>
      <c r="K195" s="152">
        <v>151</v>
      </c>
      <c r="L195" s="150"/>
      <c r="M195" s="150"/>
      <c r="N195" s="150"/>
      <c r="O195" s="150"/>
      <c r="P195" s="150"/>
      <c r="Q195" s="150"/>
      <c r="R195" s="153"/>
      <c r="T195" s="154"/>
      <c r="U195" s="150"/>
      <c r="V195" s="150"/>
      <c r="W195" s="150"/>
      <c r="X195" s="150"/>
      <c r="Y195" s="150"/>
      <c r="Z195" s="150"/>
      <c r="AA195" s="155"/>
      <c r="AT195" s="156" t="s">
        <v>161</v>
      </c>
      <c r="AU195" s="156" t="s">
        <v>108</v>
      </c>
      <c r="AV195" s="10" t="s">
        <v>108</v>
      </c>
      <c r="AW195" s="10" t="s">
        <v>36</v>
      </c>
      <c r="AX195" s="10" t="s">
        <v>22</v>
      </c>
      <c r="AY195" s="156" t="s">
        <v>152</v>
      </c>
    </row>
    <row r="196" spans="2:65" s="1" customFormat="1" ht="31.5" customHeight="1">
      <c r="B196" s="139"/>
      <c r="C196" s="140" t="s">
        <v>324</v>
      </c>
      <c r="D196" s="140" t="s">
        <v>154</v>
      </c>
      <c r="E196" s="141" t="s">
        <v>325</v>
      </c>
      <c r="F196" s="231" t="s">
        <v>326</v>
      </c>
      <c r="G196" s="231"/>
      <c r="H196" s="231"/>
      <c r="I196" s="231"/>
      <c r="J196" s="142" t="s">
        <v>169</v>
      </c>
      <c r="K196" s="143">
        <v>329.13299999999998</v>
      </c>
      <c r="L196" s="251">
        <v>0</v>
      </c>
      <c r="M196" s="251"/>
      <c r="N196" s="232">
        <f>ROUND(L196*K196,2)</f>
        <v>0</v>
      </c>
      <c r="O196" s="232"/>
      <c r="P196" s="232"/>
      <c r="Q196" s="232"/>
      <c r="R196" s="144"/>
      <c r="T196" s="145" t="s">
        <v>5</v>
      </c>
      <c r="U196" s="42" t="s">
        <v>43</v>
      </c>
      <c r="V196" s="146">
        <v>0.11</v>
      </c>
      <c r="W196" s="146">
        <f>V196*K196</f>
        <v>36.204630000000002</v>
      </c>
      <c r="X196" s="146">
        <v>0</v>
      </c>
      <c r="Y196" s="146">
        <f>X196*K196</f>
        <v>0</v>
      </c>
      <c r="Z196" s="146">
        <v>0</v>
      </c>
      <c r="AA196" s="147">
        <f>Z196*K196</f>
        <v>0</v>
      </c>
      <c r="AR196" s="19" t="s">
        <v>239</v>
      </c>
      <c r="AT196" s="19" t="s">
        <v>154</v>
      </c>
      <c r="AU196" s="19" t="s">
        <v>108</v>
      </c>
      <c r="AY196" s="19" t="s">
        <v>152</v>
      </c>
      <c r="BE196" s="148">
        <f>IF(U196="základní",N196,0)</f>
        <v>0</v>
      </c>
      <c r="BF196" s="148">
        <f>IF(U196="snížená",N196,0)</f>
        <v>0</v>
      </c>
      <c r="BG196" s="148">
        <f>IF(U196="zákl. přenesená",N196,0)</f>
        <v>0</v>
      </c>
      <c r="BH196" s="148">
        <f>IF(U196="sníž. přenesená",N196,0)</f>
        <v>0</v>
      </c>
      <c r="BI196" s="148">
        <f>IF(U196="nulová",N196,0)</f>
        <v>0</v>
      </c>
      <c r="BJ196" s="19" t="s">
        <v>22</v>
      </c>
      <c r="BK196" s="148">
        <f>ROUND(L196*K196,2)</f>
        <v>0</v>
      </c>
      <c r="BL196" s="19" t="s">
        <v>239</v>
      </c>
      <c r="BM196" s="19" t="s">
        <v>327</v>
      </c>
    </row>
    <row r="197" spans="2:65" s="1" customFormat="1" ht="31.5" customHeight="1">
      <c r="B197" s="139"/>
      <c r="C197" s="157" t="s">
        <v>328</v>
      </c>
      <c r="D197" s="157" t="s">
        <v>181</v>
      </c>
      <c r="E197" s="158" t="s">
        <v>329</v>
      </c>
      <c r="F197" s="235" t="s">
        <v>330</v>
      </c>
      <c r="G197" s="235"/>
      <c r="H197" s="235"/>
      <c r="I197" s="235"/>
      <c r="J197" s="159" t="s">
        <v>169</v>
      </c>
      <c r="K197" s="160">
        <v>378.50299999999999</v>
      </c>
      <c r="L197" s="251">
        <v>0</v>
      </c>
      <c r="M197" s="251"/>
      <c r="N197" s="236">
        <f>ROUND(L197*K197,2)</f>
        <v>0</v>
      </c>
      <c r="O197" s="232"/>
      <c r="P197" s="232"/>
      <c r="Q197" s="232"/>
      <c r="R197" s="144"/>
      <c r="T197" s="145" t="s">
        <v>5</v>
      </c>
      <c r="U197" s="42" t="s">
        <v>43</v>
      </c>
      <c r="V197" s="146">
        <v>0</v>
      </c>
      <c r="W197" s="146">
        <f>V197*K197</f>
        <v>0</v>
      </c>
      <c r="X197" s="146">
        <v>4.0000000000000002E-4</v>
      </c>
      <c r="Y197" s="146">
        <f>X197*K197</f>
        <v>0.15140120000000001</v>
      </c>
      <c r="Z197" s="146">
        <v>0</v>
      </c>
      <c r="AA197" s="147">
        <f>Z197*K197</f>
        <v>0</v>
      </c>
      <c r="AR197" s="19" t="s">
        <v>317</v>
      </c>
      <c r="AT197" s="19" t="s">
        <v>181</v>
      </c>
      <c r="AU197" s="19" t="s">
        <v>108</v>
      </c>
      <c r="AY197" s="19" t="s">
        <v>152</v>
      </c>
      <c r="BE197" s="148">
        <f>IF(U197="základní",N197,0)</f>
        <v>0</v>
      </c>
      <c r="BF197" s="148">
        <f>IF(U197="snížená",N197,0)</f>
        <v>0</v>
      </c>
      <c r="BG197" s="148">
        <f>IF(U197="zákl. přenesená",N197,0)</f>
        <v>0</v>
      </c>
      <c r="BH197" s="148">
        <f>IF(U197="sníž. přenesená",N197,0)</f>
        <v>0</v>
      </c>
      <c r="BI197" s="148">
        <f>IF(U197="nulová",N197,0)</f>
        <v>0</v>
      </c>
      <c r="BJ197" s="19" t="s">
        <v>22</v>
      </c>
      <c r="BK197" s="148">
        <f>ROUND(L197*K197,2)</f>
        <v>0</v>
      </c>
      <c r="BL197" s="19" t="s">
        <v>239</v>
      </c>
      <c r="BM197" s="19" t="s">
        <v>331</v>
      </c>
    </row>
    <row r="198" spans="2:65" s="1" customFormat="1" ht="31.5" customHeight="1">
      <c r="B198" s="139"/>
      <c r="C198" s="140" t="s">
        <v>332</v>
      </c>
      <c r="D198" s="140" t="s">
        <v>154</v>
      </c>
      <c r="E198" s="141" t="s">
        <v>333</v>
      </c>
      <c r="F198" s="231" t="s">
        <v>334</v>
      </c>
      <c r="G198" s="231"/>
      <c r="H198" s="231"/>
      <c r="I198" s="231"/>
      <c r="J198" s="142" t="s">
        <v>169</v>
      </c>
      <c r="K198" s="143">
        <v>65.826999999999998</v>
      </c>
      <c r="L198" s="251">
        <v>0</v>
      </c>
      <c r="M198" s="251"/>
      <c r="N198" s="232">
        <f>ROUND(L198*K198,2)</f>
        <v>0</v>
      </c>
      <c r="O198" s="232"/>
      <c r="P198" s="232"/>
      <c r="Q198" s="232"/>
      <c r="R198" s="144"/>
      <c r="T198" s="145" t="s">
        <v>5</v>
      </c>
      <c r="U198" s="42" t="s">
        <v>43</v>
      </c>
      <c r="V198" s="146">
        <v>6.0000000000000001E-3</v>
      </c>
      <c r="W198" s="146">
        <f>V198*K198</f>
        <v>0.39496199999999998</v>
      </c>
      <c r="X198" s="146">
        <v>0</v>
      </c>
      <c r="Y198" s="146">
        <f>X198*K198</f>
        <v>0</v>
      </c>
      <c r="Z198" s="146">
        <v>0</v>
      </c>
      <c r="AA198" s="147">
        <f>Z198*K198</f>
        <v>0</v>
      </c>
      <c r="AR198" s="19" t="s">
        <v>239</v>
      </c>
      <c r="AT198" s="19" t="s">
        <v>154</v>
      </c>
      <c r="AU198" s="19" t="s">
        <v>108</v>
      </c>
      <c r="AY198" s="19" t="s">
        <v>152</v>
      </c>
      <c r="BE198" s="148">
        <f>IF(U198="základní",N198,0)</f>
        <v>0</v>
      </c>
      <c r="BF198" s="148">
        <f>IF(U198="snížená",N198,0)</f>
        <v>0</v>
      </c>
      <c r="BG198" s="148">
        <f>IF(U198="zákl. přenesená",N198,0)</f>
        <v>0</v>
      </c>
      <c r="BH198" s="148">
        <f>IF(U198="sníž. přenesená",N198,0)</f>
        <v>0</v>
      </c>
      <c r="BI198" s="148">
        <f>IF(U198="nulová",N198,0)</f>
        <v>0</v>
      </c>
      <c r="BJ198" s="19" t="s">
        <v>22</v>
      </c>
      <c r="BK198" s="148">
        <f>ROUND(L198*K198,2)</f>
        <v>0</v>
      </c>
      <c r="BL198" s="19" t="s">
        <v>239</v>
      </c>
      <c r="BM198" s="19" t="s">
        <v>335</v>
      </c>
    </row>
    <row r="199" spans="2:65" s="10" customFormat="1" ht="22.5" customHeight="1">
      <c r="B199" s="149"/>
      <c r="C199" s="150"/>
      <c r="D199" s="150"/>
      <c r="E199" s="151" t="s">
        <v>5</v>
      </c>
      <c r="F199" s="233" t="s">
        <v>336</v>
      </c>
      <c r="G199" s="234"/>
      <c r="H199" s="234"/>
      <c r="I199" s="234"/>
      <c r="J199" s="150"/>
      <c r="K199" s="152">
        <v>65.826999999999998</v>
      </c>
      <c r="L199" s="150"/>
      <c r="M199" s="150"/>
      <c r="N199" s="150"/>
      <c r="O199" s="150"/>
      <c r="P199" s="150"/>
      <c r="Q199" s="150"/>
      <c r="R199" s="153"/>
      <c r="T199" s="154"/>
      <c r="U199" s="150"/>
      <c r="V199" s="150"/>
      <c r="W199" s="150"/>
      <c r="X199" s="150"/>
      <c r="Y199" s="150"/>
      <c r="Z199" s="150"/>
      <c r="AA199" s="155"/>
      <c r="AT199" s="156" t="s">
        <v>161</v>
      </c>
      <c r="AU199" s="156" t="s">
        <v>108</v>
      </c>
      <c r="AV199" s="10" t="s">
        <v>108</v>
      </c>
      <c r="AW199" s="10" t="s">
        <v>36</v>
      </c>
      <c r="AX199" s="10" t="s">
        <v>22</v>
      </c>
      <c r="AY199" s="156" t="s">
        <v>152</v>
      </c>
    </row>
    <row r="200" spans="2:65" s="1" customFormat="1" ht="31.5" customHeight="1">
      <c r="B200" s="139"/>
      <c r="C200" s="140" t="s">
        <v>337</v>
      </c>
      <c r="D200" s="140" t="s">
        <v>154</v>
      </c>
      <c r="E200" s="141" t="s">
        <v>338</v>
      </c>
      <c r="F200" s="231" t="s">
        <v>339</v>
      </c>
      <c r="G200" s="231"/>
      <c r="H200" s="231"/>
      <c r="I200" s="231"/>
      <c r="J200" s="142" t="s">
        <v>340</v>
      </c>
      <c r="K200" s="143">
        <v>1444.6369999999999</v>
      </c>
      <c r="L200" s="251">
        <v>0</v>
      </c>
      <c r="M200" s="251"/>
      <c r="N200" s="232">
        <f>ROUND(L200*K200,2)</f>
        <v>0</v>
      </c>
      <c r="O200" s="232"/>
      <c r="P200" s="232"/>
      <c r="Q200" s="232"/>
      <c r="R200" s="144"/>
      <c r="T200" s="145" t="s">
        <v>5</v>
      </c>
      <c r="U200" s="42" t="s">
        <v>43</v>
      </c>
      <c r="V200" s="146">
        <v>0</v>
      </c>
      <c r="W200" s="146">
        <f>V200*K200</f>
        <v>0</v>
      </c>
      <c r="X200" s="146">
        <v>0</v>
      </c>
      <c r="Y200" s="146">
        <f>X200*K200</f>
        <v>0</v>
      </c>
      <c r="Z200" s="146">
        <v>0</v>
      </c>
      <c r="AA200" s="147">
        <f>Z200*K200</f>
        <v>0</v>
      </c>
      <c r="AR200" s="19" t="s">
        <v>239</v>
      </c>
      <c r="AT200" s="19" t="s">
        <v>154</v>
      </c>
      <c r="AU200" s="19" t="s">
        <v>108</v>
      </c>
      <c r="AY200" s="19" t="s">
        <v>152</v>
      </c>
      <c r="BE200" s="148">
        <f>IF(U200="základní",N200,0)</f>
        <v>0</v>
      </c>
      <c r="BF200" s="148">
        <f>IF(U200="snížená",N200,0)</f>
        <v>0</v>
      </c>
      <c r="BG200" s="148">
        <f>IF(U200="zákl. přenesená",N200,0)</f>
        <v>0</v>
      </c>
      <c r="BH200" s="148">
        <f>IF(U200="sníž. přenesená",N200,0)</f>
        <v>0</v>
      </c>
      <c r="BI200" s="148">
        <f>IF(U200="nulová",N200,0)</f>
        <v>0</v>
      </c>
      <c r="BJ200" s="19" t="s">
        <v>22</v>
      </c>
      <c r="BK200" s="148">
        <f>ROUND(L200*K200,2)</f>
        <v>0</v>
      </c>
      <c r="BL200" s="19" t="s">
        <v>239</v>
      </c>
      <c r="BM200" s="19" t="s">
        <v>341</v>
      </c>
    </row>
    <row r="201" spans="2:65" s="9" customFormat="1" ht="29.85" customHeight="1">
      <c r="B201" s="128"/>
      <c r="C201" s="129"/>
      <c r="D201" s="138" t="s">
        <v>127</v>
      </c>
      <c r="E201" s="138"/>
      <c r="F201" s="138"/>
      <c r="G201" s="138"/>
      <c r="H201" s="138"/>
      <c r="I201" s="138"/>
      <c r="J201" s="138"/>
      <c r="K201" s="138"/>
      <c r="L201" s="138"/>
      <c r="M201" s="138"/>
      <c r="N201" s="241">
        <f>BK201</f>
        <v>0</v>
      </c>
      <c r="O201" s="242"/>
      <c r="P201" s="242"/>
      <c r="Q201" s="242"/>
      <c r="R201" s="131"/>
      <c r="T201" s="132"/>
      <c r="U201" s="129"/>
      <c r="V201" s="129"/>
      <c r="W201" s="133">
        <f>SUM(W202:W205)</f>
        <v>80.13600000000001</v>
      </c>
      <c r="X201" s="129"/>
      <c r="Y201" s="133">
        <f>SUM(Y202:Y205)</f>
        <v>1.9518840000000002</v>
      </c>
      <c r="Z201" s="129"/>
      <c r="AA201" s="134">
        <f>SUM(AA202:AA205)</f>
        <v>0</v>
      </c>
      <c r="AR201" s="135" t="s">
        <v>108</v>
      </c>
      <c r="AT201" s="136" t="s">
        <v>77</v>
      </c>
      <c r="AU201" s="136" t="s">
        <v>22</v>
      </c>
      <c r="AY201" s="135" t="s">
        <v>152</v>
      </c>
      <c r="BK201" s="137">
        <f>SUM(BK202:BK205)</f>
        <v>0</v>
      </c>
    </row>
    <row r="202" spans="2:65" s="1" customFormat="1" ht="31.5" customHeight="1">
      <c r="B202" s="139"/>
      <c r="C202" s="140" t="s">
        <v>342</v>
      </c>
      <c r="D202" s="140" t="s">
        <v>154</v>
      </c>
      <c r="E202" s="141" t="s">
        <v>343</v>
      </c>
      <c r="F202" s="231" t="s">
        <v>344</v>
      </c>
      <c r="G202" s="231"/>
      <c r="H202" s="231"/>
      <c r="I202" s="231"/>
      <c r="J202" s="142" t="s">
        <v>169</v>
      </c>
      <c r="K202" s="143">
        <v>572.4</v>
      </c>
      <c r="L202" s="251">
        <v>0</v>
      </c>
      <c r="M202" s="251"/>
      <c r="N202" s="232">
        <f>ROUND(L202*K202,2)</f>
        <v>0</v>
      </c>
      <c r="O202" s="232"/>
      <c r="P202" s="232"/>
      <c r="Q202" s="232"/>
      <c r="R202" s="144"/>
      <c r="T202" s="145" t="s">
        <v>5</v>
      </c>
      <c r="U202" s="42" t="s">
        <v>43</v>
      </c>
      <c r="V202" s="146">
        <v>0.14000000000000001</v>
      </c>
      <c r="W202" s="146">
        <f>V202*K202</f>
        <v>80.13600000000001</v>
      </c>
      <c r="X202" s="146">
        <v>1.16E-3</v>
      </c>
      <c r="Y202" s="146">
        <f>X202*K202</f>
        <v>0.66398400000000002</v>
      </c>
      <c r="Z202" s="146">
        <v>0</v>
      </c>
      <c r="AA202" s="147">
        <f>Z202*K202</f>
        <v>0</v>
      </c>
      <c r="AR202" s="19" t="s">
        <v>239</v>
      </c>
      <c r="AT202" s="19" t="s">
        <v>154</v>
      </c>
      <c r="AU202" s="19" t="s">
        <v>108</v>
      </c>
      <c r="AY202" s="19" t="s">
        <v>152</v>
      </c>
      <c r="BE202" s="148">
        <f>IF(U202="základní",N202,0)</f>
        <v>0</v>
      </c>
      <c r="BF202" s="148">
        <f>IF(U202="snížená",N202,0)</f>
        <v>0</v>
      </c>
      <c r="BG202" s="148">
        <f>IF(U202="zákl. přenesená",N202,0)</f>
        <v>0</v>
      </c>
      <c r="BH202" s="148">
        <f>IF(U202="sníž. přenesená",N202,0)</f>
        <v>0</v>
      </c>
      <c r="BI202" s="148">
        <f>IF(U202="nulová",N202,0)</f>
        <v>0</v>
      </c>
      <c r="BJ202" s="19" t="s">
        <v>22</v>
      </c>
      <c r="BK202" s="148">
        <f>ROUND(L202*K202,2)</f>
        <v>0</v>
      </c>
      <c r="BL202" s="19" t="s">
        <v>239</v>
      </c>
      <c r="BM202" s="19" t="s">
        <v>345</v>
      </c>
    </row>
    <row r="203" spans="2:65" s="1" customFormat="1" ht="31.5" customHeight="1">
      <c r="B203" s="139"/>
      <c r="C203" s="157" t="s">
        <v>346</v>
      </c>
      <c r="D203" s="157" t="s">
        <v>181</v>
      </c>
      <c r="E203" s="158" t="s">
        <v>347</v>
      </c>
      <c r="F203" s="235" t="s">
        <v>348</v>
      </c>
      <c r="G203" s="235"/>
      <c r="H203" s="235"/>
      <c r="I203" s="235"/>
      <c r="J203" s="159" t="s">
        <v>169</v>
      </c>
      <c r="K203" s="160">
        <v>286.2</v>
      </c>
      <c r="L203" s="251">
        <v>0</v>
      </c>
      <c r="M203" s="251"/>
      <c r="N203" s="236">
        <f>ROUND(L203*K203,2)</f>
        <v>0</v>
      </c>
      <c r="O203" s="232"/>
      <c r="P203" s="232"/>
      <c r="Q203" s="232"/>
      <c r="R203" s="144"/>
      <c r="T203" s="145" t="s">
        <v>5</v>
      </c>
      <c r="U203" s="42" t="s">
        <v>43</v>
      </c>
      <c r="V203" s="146">
        <v>0</v>
      </c>
      <c r="W203" s="146">
        <f>V203*K203</f>
        <v>0</v>
      </c>
      <c r="X203" s="146">
        <v>2.5000000000000001E-3</v>
      </c>
      <c r="Y203" s="146">
        <f>X203*K203</f>
        <v>0.71550000000000002</v>
      </c>
      <c r="Z203" s="146">
        <v>0</v>
      </c>
      <c r="AA203" s="147">
        <f>Z203*K203</f>
        <v>0</v>
      </c>
      <c r="AR203" s="19" t="s">
        <v>317</v>
      </c>
      <c r="AT203" s="19" t="s">
        <v>181</v>
      </c>
      <c r="AU203" s="19" t="s">
        <v>108</v>
      </c>
      <c r="AY203" s="19" t="s">
        <v>152</v>
      </c>
      <c r="BE203" s="148">
        <f>IF(U203="základní",N203,0)</f>
        <v>0</v>
      </c>
      <c r="BF203" s="148">
        <f>IF(U203="snížená",N203,0)</f>
        <v>0</v>
      </c>
      <c r="BG203" s="148">
        <f>IF(U203="zákl. přenesená",N203,0)</f>
        <v>0</v>
      </c>
      <c r="BH203" s="148">
        <f>IF(U203="sníž. přenesená",N203,0)</f>
        <v>0</v>
      </c>
      <c r="BI203" s="148">
        <f>IF(U203="nulová",N203,0)</f>
        <v>0</v>
      </c>
      <c r="BJ203" s="19" t="s">
        <v>22</v>
      </c>
      <c r="BK203" s="148">
        <f>ROUND(L203*K203,2)</f>
        <v>0</v>
      </c>
      <c r="BL203" s="19" t="s">
        <v>239</v>
      </c>
      <c r="BM203" s="19" t="s">
        <v>349</v>
      </c>
    </row>
    <row r="204" spans="2:65" s="1" customFormat="1" ht="31.5" customHeight="1">
      <c r="B204" s="139"/>
      <c r="C204" s="157" t="s">
        <v>350</v>
      </c>
      <c r="D204" s="157" t="s">
        <v>181</v>
      </c>
      <c r="E204" s="158" t="s">
        <v>351</v>
      </c>
      <c r="F204" s="235" t="s">
        <v>352</v>
      </c>
      <c r="G204" s="235"/>
      <c r="H204" s="235"/>
      <c r="I204" s="235"/>
      <c r="J204" s="159" t="s">
        <v>169</v>
      </c>
      <c r="K204" s="160">
        <v>286.2</v>
      </c>
      <c r="L204" s="251">
        <v>0</v>
      </c>
      <c r="M204" s="251"/>
      <c r="N204" s="236">
        <f>ROUND(L204*K204,2)</f>
        <v>0</v>
      </c>
      <c r="O204" s="232"/>
      <c r="P204" s="232"/>
      <c r="Q204" s="232"/>
      <c r="R204" s="144"/>
      <c r="T204" s="145" t="s">
        <v>5</v>
      </c>
      <c r="U204" s="42" t="s">
        <v>43</v>
      </c>
      <c r="V204" s="146">
        <v>0</v>
      </c>
      <c r="W204" s="146">
        <f>V204*K204</f>
        <v>0</v>
      </c>
      <c r="X204" s="146">
        <v>2E-3</v>
      </c>
      <c r="Y204" s="146">
        <f>X204*K204</f>
        <v>0.57240000000000002</v>
      </c>
      <c r="Z204" s="146">
        <v>0</v>
      </c>
      <c r="AA204" s="147">
        <f>Z204*K204</f>
        <v>0</v>
      </c>
      <c r="AR204" s="19" t="s">
        <v>317</v>
      </c>
      <c r="AT204" s="19" t="s">
        <v>181</v>
      </c>
      <c r="AU204" s="19" t="s">
        <v>108</v>
      </c>
      <c r="AY204" s="19" t="s">
        <v>152</v>
      </c>
      <c r="BE204" s="148">
        <f>IF(U204="základní",N204,0)</f>
        <v>0</v>
      </c>
      <c r="BF204" s="148">
        <f>IF(U204="snížená",N204,0)</f>
        <v>0</v>
      </c>
      <c r="BG204" s="148">
        <f>IF(U204="zákl. přenesená",N204,0)</f>
        <v>0</v>
      </c>
      <c r="BH204" s="148">
        <f>IF(U204="sníž. přenesená",N204,0)</f>
        <v>0</v>
      </c>
      <c r="BI204" s="148">
        <f>IF(U204="nulová",N204,0)</f>
        <v>0</v>
      </c>
      <c r="BJ204" s="19" t="s">
        <v>22</v>
      </c>
      <c r="BK204" s="148">
        <f>ROUND(L204*K204,2)</f>
        <v>0</v>
      </c>
      <c r="BL204" s="19" t="s">
        <v>239</v>
      </c>
      <c r="BM204" s="19" t="s">
        <v>353</v>
      </c>
    </row>
    <row r="205" spans="2:65" s="1" customFormat="1" ht="31.5" customHeight="1">
      <c r="B205" s="139"/>
      <c r="C205" s="140" t="s">
        <v>354</v>
      </c>
      <c r="D205" s="140" t="s">
        <v>154</v>
      </c>
      <c r="E205" s="141" t="s">
        <v>355</v>
      </c>
      <c r="F205" s="231" t="s">
        <v>356</v>
      </c>
      <c r="G205" s="231"/>
      <c r="H205" s="231"/>
      <c r="I205" s="231"/>
      <c r="J205" s="142" t="s">
        <v>340</v>
      </c>
      <c r="K205" s="143">
        <v>1634.749</v>
      </c>
      <c r="L205" s="251">
        <v>0</v>
      </c>
      <c r="M205" s="251"/>
      <c r="N205" s="232">
        <f>ROUND(L205*K205,2)</f>
        <v>0</v>
      </c>
      <c r="O205" s="232"/>
      <c r="P205" s="232"/>
      <c r="Q205" s="232"/>
      <c r="R205" s="144"/>
      <c r="T205" s="145" t="s">
        <v>5</v>
      </c>
      <c r="U205" s="42" t="s">
        <v>43</v>
      </c>
      <c r="V205" s="146">
        <v>0</v>
      </c>
      <c r="W205" s="146">
        <f>V205*K205</f>
        <v>0</v>
      </c>
      <c r="X205" s="146">
        <v>0</v>
      </c>
      <c r="Y205" s="146">
        <f>X205*K205</f>
        <v>0</v>
      </c>
      <c r="Z205" s="146">
        <v>0</v>
      </c>
      <c r="AA205" s="147">
        <f>Z205*K205</f>
        <v>0</v>
      </c>
      <c r="AR205" s="19" t="s">
        <v>239</v>
      </c>
      <c r="AT205" s="19" t="s">
        <v>154</v>
      </c>
      <c r="AU205" s="19" t="s">
        <v>108</v>
      </c>
      <c r="AY205" s="19" t="s">
        <v>152</v>
      </c>
      <c r="BE205" s="148">
        <f>IF(U205="základní",N205,0)</f>
        <v>0</v>
      </c>
      <c r="BF205" s="148">
        <f>IF(U205="snížená",N205,0)</f>
        <v>0</v>
      </c>
      <c r="BG205" s="148">
        <f>IF(U205="zákl. přenesená",N205,0)</f>
        <v>0</v>
      </c>
      <c r="BH205" s="148">
        <f>IF(U205="sníž. přenesená",N205,0)</f>
        <v>0</v>
      </c>
      <c r="BI205" s="148">
        <f>IF(U205="nulová",N205,0)</f>
        <v>0</v>
      </c>
      <c r="BJ205" s="19" t="s">
        <v>22</v>
      </c>
      <c r="BK205" s="148">
        <f>ROUND(L205*K205,2)</f>
        <v>0</v>
      </c>
      <c r="BL205" s="19" t="s">
        <v>239</v>
      </c>
      <c r="BM205" s="19" t="s">
        <v>357</v>
      </c>
    </row>
    <row r="206" spans="2:65" s="9" customFormat="1" ht="29.85" customHeight="1">
      <c r="B206" s="128"/>
      <c r="C206" s="129"/>
      <c r="D206" s="138" t="s">
        <v>128</v>
      </c>
      <c r="E206" s="138"/>
      <c r="F206" s="138"/>
      <c r="G206" s="138"/>
      <c r="H206" s="138"/>
      <c r="I206" s="138"/>
      <c r="J206" s="138"/>
      <c r="K206" s="138"/>
      <c r="L206" s="138"/>
      <c r="M206" s="138"/>
      <c r="N206" s="241">
        <f>BK206</f>
        <v>0</v>
      </c>
      <c r="O206" s="242"/>
      <c r="P206" s="242"/>
      <c r="Q206" s="242"/>
      <c r="R206" s="131"/>
      <c r="T206" s="132"/>
      <c r="U206" s="129"/>
      <c r="V206" s="129"/>
      <c r="W206" s="133">
        <f>SUM(W207:W209)</f>
        <v>1.278</v>
      </c>
      <c r="X206" s="129"/>
      <c r="Y206" s="133">
        <f>SUM(Y207:Y209)</f>
        <v>8.3000000000000001E-3</v>
      </c>
      <c r="Z206" s="129"/>
      <c r="AA206" s="134">
        <f>SUM(AA207:AA209)</f>
        <v>3.4099999999999998E-2</v>
      </c>
      <c r="AR206" s="135" t="s">
        <v>108</v>
      </c>
      <c r="AT206" s="136" t="s">
        <v>77</v>
      </c>
      <c r="AU206" s="136" t="s">
        <v>22</v>
      </c>
      <c r="AY206" s="135" t="s">
        <v>152</v>
      </c>
      <c r="BK206" s="137">
        <f>SUM(BK207:BK209)</f>
        <v>0</v>
      </c>
    </row>
    <row r="207" spans="2:65" s="1" customFormat="1" ht="22.5" customHeight="1">
      <c r="B207" s="139"/>
      <c r="C207" s="140" t="s">
        <v>358</v>
      </c>
      <c r="D207" s="140" t="s">
        <v>154</v>
      </c>
      <c r="E207" s="141" t="s">
        <v>359</v>
      </c>
      <c r="F207" s="231" t="s">
        <v>360</v>
      </c>
      <c r="G207" s="231"/>
      <c r="H207" s="231"/>
      <c r="I207" s="231"/>
      <c r="J207" s="142" t="s">
        <v>361</v>
      </c>
      <c r="K207" s="143">
        <v>2</v>
      </c>
      <c r="L207" s="251">
        <v>0</v>
      </c>
      <c r="M207" s="251"/>
      <c r="N207" s="232">
        <f>ROUND(L207*K207,2)</f>
        <v>0</v>
      </c>
      <c r="O207" s="232"/>
      <c r="P207" s="232"/>
      <c r="Q207" s="232"/>
      <c r="R207" s="144"/>
      <c r="T207" s="145" t="s">
        <v>5</v>
      </c>
      <c r="U207" s="42" t="s">
        <v>43</v>
      </c>
      <c r="V207" s="146">
        <v>0.41399999999999998</v>
      </c>
      <c r="W207" s="146">
        <f>V207*K207</f>
        <v>0.82799999999999996</v>
      </c>
      <c r="X207" s="146">
        <v>0</v>
      </c>
      <c r="Y207" s="146">
        <f>X207*K207</f>
        <v>0</v>
      </c>
      <c r="Z207" s="146">
        <v>1.7049999999999999E-2</v>
      </c>
      <c r="AA207" s="147">
        <f>Z207*K207</f>
        <v>3.4099999999999998E-2</v>
      </c>
      <c r="AR207" s="19" t="s">
        <v>239</v>
      </c>
      <c r="AT207" s="19" t="s">
        <v>154</v>
      </c>
      <c r="AU207" s="19" t="s">
        <v>108</v>
      </c>
      <c r="AY207" s="19" t="s">
        <v>152</v>
      </c>
      <c r="BE207" s="148">
        <f>IF(U207="základní",N207,0)</f>
        <v>0</v>
      </c>
      <c r="BF207" s="148">
        <f>IF(U207="snížená",N207,0)</f>
        <v>0</v>
      </c>
      <c r="BG207" s="148">
        <f>IF(U207="zákl. přenesená",N207,0)</f>
        <v>0</v>
      </c>
      <c r="BH207" s="148">
        <f>IF(U207="sníž. přenesená",N207,0)</f>
        <v>0</v>
      </c>
      <c r="BI207" s="148">
        <f>IF(U207="nulová",N207,0)</f>
        <v>0</v>
      </c>
      <c r="BJ207" s="19" t="s">
        <v>22</v>
      </c>
      <c r="BK207" s="148">
        <f>ROUND(L207*K207,2)</f>
        <v>0</v>
      </c>
      <c r="BL207" s="19" t="s">
        <v>239</v>
      </c>
      <c r="BM207" s="19" t="s">
        <v>362</v>
      </c>
    </row>
    <row r="208" spans="2:65" s="1" customFormat="1" ht="31.5" customHeight="1">
      <c r="B208" s="139"/>
      <c r="C208" s="140" t="s">
        <v>363</v>
      </c>
      <c r="D208" s="140" t="s">
        <v>154</v>
      </c>
      <c r="E208" s="141" t="s">
        <v>364</v>
      </c>
      <c r="F208" s="231" t="s">
        <v>365</v>
      </c>
      <c r="G208" s="231"/>
      <c r="H208" s="231"/>
      <c r="I208" s="231"/>
      <c r="J208" s="142" t="s">
        <v>361</v>
      </c>
      <c r="K208" s="143">
        <v>2</v>
      </c>
      <c r="L208" s="251">
        <v>0</v>
      </c>
      <c r="M208" s="251"/>
      <c r="N208" s="232">
        <f>ROUND(L208*K208,2)</f>
        <v>0</v>
      </c>
      <c r="O208" s="232"/>
      <c r="P208" s="232"/>
      <c r="Q208" s="232"/>
      <c r="R208" s="144"/>
      <c r="T208" s="145" t="s">
        <v>5</v>
      </c>
      <c r="U208" s="42" t="s">
        <v>43</v>
      </c>
      <c r="V208" s="146">
        <v>0.22500000000000001</v>
      </c>
      <c r="W208" s="146">
        <f>V208*K208</f>
        <v>0.45</v>
      </c>
      <c r="X208" s="146">
        <v>4.15E-3</v>
      </c>
      <c r="Y208" s="146">
        <f>X208*K208</f>
        <v>8.3000000000000001E-3</v>
      </c>
      <c r="Z208" s="146">
        <v>0</v>
      </c>
      <c r="AA208" s="147">
        <f>Z208*K208</f>
        <v>0</v>
      </c>
      <c r="AR208" s="19" t="s">
        <v>239</v>
      </c>
      <c r="AT208" s="19" t="s">
        <v>154</v>
      </c>
      <c r="AU208" s="19" t="s">
        <v>108</v>
      </c>
      <c r="AY208" s="19" t="s">
        <v>152</v>
      </c>
      <c r="BE208" s="148">
        <f>IF(U208="základní",N208,0)</f>
        <v>0</v>
      </c>
      <c r="BF208" s="148">
        <f>IF(U208="snížená",N208,0)</f>
        <v>0</v>
      </c>
      <c r="BG208" s="148">
        <f>IF(U208="zákl. přenesená",N208,0)</f>
        <v>0</v>
      </c>
      <c r="BH208" s="148">
        <f>IF(U208="sníž. přenesená",N208,0)</f>
        <v>0</v>
      </c>
      <c r="BI208" s="148">
        <f>IF(U208="nulová",N208,0)</f>
        <v>0</v>
      </c>
      <c r="BJ208" s="19" t="s">
        <v>22</v>
      </c>
      <c r="BK208" s="148">
        <f>ROUND(L208*K208,2)</f>
        <v>0</v>
      </c>
      <c r="BL208" s="19" t="s">
        <v>239</v>
      </c>
      <c r="BM208" s="19" t="s">
        <v>366</v>
      </c>
    </row>
    <row r="209" spans="2:65" s="10" customFormat="1" ht="22.5" customHeight="1">
      <c r="B209" s="149"/>
      <c r="C209" s="150"/>
      <c r="D209" s="150"/>
      <c r="E209" s="151" t="s">
        <v>5</v>
      </c>
      <c r="F209" s="233" t="s">
        <v>108</v>
      </c>
      <c r="G209" s="234"/>
      <c r="H209" s="234"/>
      <c r="I209" s="234"/>
      <c r="J209" s="150"/>
      <c r="K209" s="152">
        <v>2</v>
      </c>
      <c r="L209" s="150"/>
      <c r="M209" s="150"/>
      <c r="N209" s="150"/>
      <c r="O209" s="150"/>
      <c r="P209" s="150"/>
      <c r="Q209" s="150"/>
      <c r="R209" s="153"/>
      <c r="T209" s="154"/>
      <c r="U209" s="150"/>
      <c r="V209" s="150"/>
      <c r="W209" s="150"/>
      <c r="X209" s="150"/>
      <c r="Y209" s="150"/>
      <c r="Z209" s="150"/>
      <c r="AA209" s="155"/>
      <c r="AT209" s="156" t="s">
        <v>161</v>
      </c>
      <c r="AU209" s="156" t="s">
        <v>108</v>
      </c>
      <c r="AV209" s="10" t="s">
        <v>108</v>
      </c>
      <c r="AW209" s="10" t="s">
        <v>36</v>
      </c>
      <c r="AX209" s="10" t="s">
        <v>22</v>
      </c>
      <c r="AY209" s="156" t="s">
        <v>152</v>
      </c>
    </row>
    <row r="210" spans="2:65" s="9" customFormat="1" ht="29.85" customHeight="1">
      <c r="B210" s="128"/>
      <c r="C210" s="129"/>
      <c r="D210" s="138" t="s">
        <v>129</v>
      </c>
      <c r="E210" s="138"/>
      <c r="F210" s="138"/>
      <c r="G210" s="138"/>
      <c r="H210" s="138"/>
      <c r="I210" s="138"/>
      <c r="J210" s="138"/>
      <c r="K210" s="138"/>
      <c r="L210" s="138"/>
      <c r="M210" s="138"/>
      <c r="N210" s="243">
        <f>BK210</f>
        <v>0</v>
      </c>
      <c r="O210" s="244"/>
      <c r="P210" s="244"/>
      <c r="Q210" s="244"/>
      <c r="R210" s="131"/>
      <c r="T210" s="132"/>
      <c r="U210" s="129"/>
      <c r="V210" s="129"/>
      <c r="W210" s="133">
        <f>SUM(W211:W212)</f>
        <v>8.26</v>
      </c>
      <c r="X210" s="129"/>
      <c r="Y210" s="133">
        <f>SUM(Y211:Y212)</f>
        <v>1.14E-2</v>
      </c>
      <c r="Z210" s="129"/>
      <c r="AA210" s="134">
        <f>SUM(AA211:AA212)</f>
        <v>0</v>
      </c>
      <c r="AR210" s="135" t="s">
        <v>108</v>
      </c>
      <c r="AT210" s="136" t="s">
        <v>77</v>
      </c>
      <c r="AU210" s="136" t="s">
        <v>22</v>
      </c>
      <c r="AY210" s="135" t="s">
        <v>152</v>
      </c>
      <c r="BK210" s="137">
        <f>SUM(BK211:BK212)</f>
        <v>0</v>
      </c>
    </row>
    <row r="211" spans="2:65" s="1" customFormat="1" ht="31.5" customHeight="1">
      <c r="B211" s="139"/>
      <c r="C211" s="140" t="s">
        <v>367</v>
      </c>
      <c r="D211" s="140" t="s">
        <v>154</v>
      </c>
      <c r="E211" s="141" t="s">
        <v>368</v>
      </c>
      <c r="F211" s="231" t="s">
        <v>369</v>
      </c>
      <c r="G211" s="231"/>
      <c r="H211" s="231"/>
      <c r="I211" s="231"/>
      <c r="J211" s="142" t="s">
        <v>165</v>
      </c>
      <c r="K211" s="143">
        <v>20</v>
      </c>
      <c r="L211" s="251">
        <v>0</v>
      </c>
      <c r="M211" s="251"/>
      <c r="N211" s="232">
        <f>ROUND(L211*K211,2)</f>
        <v>0</v>
      </c>
      <c r="O211" s="232"/>
      <c r="P211" s="232"/>
      <c r="Q211" s="232"/>
      <c r="R211" s="144"/>
      <c r="T211" s="145" t="s">
        <v>5</v>
      </c>
      <c r="U211" s="42" t="s">
        <v>43</v>
      </c>
      <c r="V211" s="146">
        <v>0.41299999999999998</v>
      </c>
      <c r="W211" s="146">
        <f>V211*K211</f>
        <v>8.26</v>
      </c>
      <c r="X211" s="146">
        <v>5.6999999999999998E-4</v>
      </c>
      <c r="Y211" s="146">
        <f>X211*K211</f>
        <v>1.14E-2</v>
      </c>
      <c r="Z211" s="146">
        <v>0</v>
      </c>
      <c r="AA211" s="147">
        <f>Z211*K211</f>
        <v>0</v>
      </c>
      <c r="AR211" s="19" t="s">
        <v>239</v>
      </c>
      <c r="AT211" s="19" t="s">
        <v>154</v>
      </c>
      <c r="AU211" s="19" t="s">
        <v>108</v>
      </c>
      <c r="AY211" s="19" t="s">
        <v>152</v>
      </c>
      <c r="BE211" s="148">
        <f>IF(U211="základní",N211,0)</f>
        <v>0</v>
      </c>
      <c r="BF211" s="148">
        <f>IF(U211="snížená",N211,0)</f>
        <v>0</v>
      </c>
      <c r="BG211" s="148">
        <f>IF(U211="zákl. přenesená",N211,0)</f>
        <v>0</v>
      </c>
      <c r="BH211" s="148">
        <f>IF(U211="sníž. přenesená",N211,0)</f>
        <v>0</v>
      </c>
      <c r="BI211" s="148">
        <f>IF(U211="nulová",N211,0)</f>
        <v>0</v>
      </c>
      <c r="BJ211" s="19" t="s">
        <v>22</v>
      </c>
      <c r="BK211" s="148">
        <f>ROUND(L211*K211,2)</f>
        <v>0</v>
      </c>
      <c r="BL211" s="19" t="s">
        <v>239</v>
      </c>
      <c r="BM211" s="19" t="s">
        <v>370</v>
      </c>
    </row>
    <row r="212" spans="2:65" s="1" customFormat="1" ht="31.5" customHeight="1">
      <c r="B212" s="139"/>
      <c r="C212" s="140" t="s">
        <v>371</v>
      </c>
      <c r="D212" s="140" t="s">
        <v>154</v>
      </c>
      <c r="E212" s="141" t="s">
        <v>372</v>
      </c>
      <c r="F212" s="231" t="s">
        <v>373</v>
      </c>
      <c r="G212" s="231"/>
      <c r="H212" s="231"/>
      <c r="I212" s="231"/>
      <c r="J212" s="142" t="s">
        <v>340</v>
      </c>
      <c r="K212" s="143">
        <v>65.599999999999994</v>
      </c>
      <c r="L212" s="251">
        <v>0</v>
      </c>
      <c r="M212" s="251"/>
      <c r="N212" s="232">
        <f>ROUND(L212*K212,2)</f>
        <v>0</v>
      </c>
      <c r="O212" s="232"/>
      <c r="P212" s="232"/>
      <c r="Q212" s="232"/>
      <c r="R212" s="144"/>
      <c r="T212" s="145" t="s">
        <v>5</v>
      </c>
      <c r="U212" s="42" t="s">
        <v>43</v>
      </c>
      <c r="V212" s="146">
        <v>0</v>
      </c>
      <c r="W212" s="146">
        <f>V212*K212</f>
        <v>0</v>
      </c>
      <c r="X212" s="146">
        <v>0</v>
      </c>
      <c r="Y212" s="146">
        <f>X212*K212</f>
        <v>0</v>
      </c>
      <c r="Z212" s="146">
        <v>0</v>
      </c>
      <c r="AA212" s="147">
        <f>Z212*K212</f>
        <v>0</v>
      </c>
      <c r="AR212" s="19" t="s">
        <v>239</v>
      </c>
      <c r="AT212" s="19" t="s">
        <v>154</v>
      </c>
      <c r="AU212" s="19" t="s">
        <v>108</v>
      </c>
      <c r="AY212" s="19" t="s">
        <v>152</v>
      </c>
      <c r="BE212" s="148">
        <f>IF(U212="základní",N212,0)</f>
        <v>0</v>
      </c>
      <c r="BF212" s="148">
        <f>IF(U212="snížená",N212,0)</f>
        <v>0</v>
      </c>
      <c r="BG212" s="148">
        <f>IF(U212="zákl. přenesená",N212,0)</f>
        <v>0</v>
      </c>
      <c r="BH212" s="148">
        <f>IF(U212="sníž. přenesená",N212,0)</f>
        <v>0</v>
      </c>
      <c r="BI212" s="148">
        <f>IF(U212="nulová",N212,0)</f>
        <v>0</v>
      </c>
      <c r="BJ212" s="19" t="s">
        <v>22</v>
      </c>
      <c r="BK212" s="148">
        <f>ROUND(L212*K212,2)</f>
        <v>0</v>
      </c>
      <c r="BL212" s="19" t="s">
        <v>239</v>
      </c>
      <c r="BM212" s="19" t="s">
        <v>374</v>
      </c>
    </row>
    <row r="213" spans="2:65" s="9" customFormat="1" ht="29.85" customHeight="1">
      <c r="B213" s="128"/>
      <c r="C213" s="129"/>
      <c r="D213" s="138" t="s">
        <v>130</v>
      </c>
      <c r="E213" s="138"/>
      <c r="F213" s="138"/>
      <c r="G213" s="138"/>
      <c r="H213" s="138"/>
      <c r="I213" s="138"/>
      <c r="J213" s="138"/>
      <c r="K213" s="138"/>
      <c r="L213" s="138"/>
      <c r="M213" s="138"/>
      <c r="N213" s="241">
        <f>BK213</f>
        <v>0</v>
      </c>
      <c r="O213" s="242"/>
      <c r="P213" s="242"/>
      <c r="Q213" s="242"/>
      <c r="R213" s="131"/>
      <c r="T213" s="132"/>
      <c r="U213" s="129"/>
      <c r="V213" s="129"/>
      <c r="W213" s="133">
        <f>W214</f>
        <v>9.6359999999999992</v>
      </c>
      <c r="X213" s="129"/>
      <c r="Y213" s="133">
        <f>Y214</f>
        <v>0</v>
      </c>
      <c r="Z213" s="129"/>
      <c r="AA213" s="134">
        <f>AA214</f>
        <v>0</v>
      </c>
      <c r="AR213" s="135" t="s">
        <v>108</v>
      </c>
      <c r="AT213" s="136" t="s">
        <v>77</v>
      </c>
      <c r="AU213" s="136" t="s">
        <v>22</v>
      </c>
      <c r="AY213" s="135" t="s">
        <v>152</v>
      </c>
      <c r="BK213" s="137">
        <f>BK214</f>
        <v>0</v>
      </c>
    </row>
    <row r="214" spans="2:65" s="1" customFormat="1" ht="22.5" customHeight="1">
      <c r="B214" s="139"/>
      <c r="C214" s="140" t="s">
        <v>375</v>
      </c>
      <c r="D214" s="140" t="s">
        <v>154</v>
      </c>
      <c r="E214" s="141" t="s">
        <v>376</v>
      </c>
      <c r="F214" s="231" t="s">
        <v>377</v>
      </c>
      <c r="G214" s="231"/>
      <c r="H214" s="231"/>
      <c r="I214" s="231"/>
      <c r="J214" s="142" t="s">
        <v>165</v>
      </c>
      <c r="K214" s="143">
        <v>22</v>
      </c>
      <c r="L214" s="251">
        <v>0</v>
      </c>
      <c r="M214" s="251"/>
      <c r="N214" s="232">
        <f>ROUND(L214*K214,2)</f>
        <v>0</v>
      </c>
      <c r="O214" s="232"/>
      <c r="P214" s="232"/>
      <c r="Q214" s="232"/>
      <c r="R214" s="144"/>
      <c r="T214" s="145" t="s">
        <v>5</v>
      </c>
      <c r="U214" s="42" t="s">
        <v>43</v>
      </c>
      <c r="V214" s="146">
        <v>0.438</v>
      </c>
      <c r="W214" s="146">
        <f>V214*K214</f>
        <v>9.6359999999999992</v>
      </c>
      <c r="X214" s="146">
        <v>0</v>
      </c>
      <c r="Y214" s="146">
        <f>X214*K214</f>
        <v>0</v>
      </c>
      <c r="Z214" s="146">
        <v>0</v>
      </c>
      <c r="AA214" s="147">
        <f>Z214*K214</f>
        <v>0</v>
      </c>
      <c r="AR214" s="19" t="s">
        <v>239</v>
      </c>
      <c r="AT214" s="19" t="s">
        <v>154</v>
      </c>
      <c r="AU214" s="19" t="s">
        <v>108</v>
      </c>
      <c r="AY214" s="19" t="s">
        <v>152</v>
      </c>
      <c r="BE214" s="148">
        <f>IF(U214="základní",N214,0)</f>
        <v>0</v>
      </c>
      <c r="BF214" s="148">
        <f>IF(U214="snížená",N214,0)</f>
        <v>0</v>
      </c>
      <c r="BG214" s="148">
        <f>IF(U214="zákl. přenesená",N214,0)</f>
        <v>0</v>
      </c>
      <c r="BH214" s="148">
        <f>IF(U214="sníž. přenesená",N214,0)</f>
        <v>0</v>
      </c>
      <c r="BI214" s="148">
        <f>IF(U214="nulová",N214,0)</f>
        <v>0</v>
      </c>
      <c r="BJ214" s="19" t="s">
        <v>22</v>
      </c>
      <c r="BK214" s="148">
        <f>ROUND(L214*K214,2)</f>
        <v>0</v>
      </c>
      <c r="BL214" s="19" t="s">
        <v>239</v>
      </c>
      <c r="BM214" s="19" t="s">
        <v>378</v>
      </c>
    </row>
    <row r="215" spans="2:65" s="9" customFormat="1" ht="29.85" customHeight="1">
      <c r="B215" s="128"/>
      <c r="C215" s="129"/>
      <c r="D215" s="138" t="s">
        <v>131</v>
      </c>
      <c r="E215" s="138"/>
      <c r="F215" s="138"/>
      <c r="G215" s="138"/>
      <c r="H215" s="138"/>
      <c r="I215" s="138"/>
      <c r="J215" s="138"/>
      <c r="K215" s="138"/>
      <c r="L215" s="138"/>
      <c r="M215" s="138"/>
      <c r="N215" s="241">
        <f>BK215</f>
        <v>0</v>
      </c>
      <c r="O215" s="242"/>
      <c r="P215" s="242"/>
      <c r="Q215" s="242"/>
      <c r="R215" s="131"/>
      <c r="T215" s="132"/>
      <c r="U215" s="129"/>
      <c r="V215" s="129"/>
      <c r="W215" s="133">
        <f>SUM(W216:W221)</f>
        <v>113.1146</v>
      </c>
      <c r="X215" s="129"/>
      <c r="Y215" s="133">
        <f>SUM(Y216:Y221)</f>
        <v>0.37795320000000004</v>
      </c>
      <c r="Z215" s="129"/>
      <c r="AA215" s="134">
        <f>SUM(AA216:AA221)</f>
        <v>0.21432439999999997</v>
      </c>
      <c r="AR215" s="135" t="s">
        <v>108</v>
      </c>
      <c r="AT215" s="136" t="s">
        <v>77</v>
      </c>
      <c r="AU215" s="136" t="s">
        <v>22</v>
      </c>
      <c r="AY215" s="135" t="s">
        <v>152</v>
      </c>
      <c r="BK215" s="137">
        <f>SUM(BK216:BK221)</f>
        <v>0</v>
      </c>
    </row>
    <row r="216" spans="2:65" s="1" customFormat="1" ht="31.5" customHeight="1">
      <c r="B216" s="139"/>
      <c r="C216" s="140" t="s">
        <v>379</v>
      </c>
      <c r="D216" s="140" t="s">
        <v>154</v>
      </c>
      <c r="E216" s="141" t="s">
        <v>380</v>
      </c>
      <c r="F216" s="231" t="s">
        <v>381</v>
      </c>
      <c r="G216" s="231"/>
      <c r="H216" s="231"/>
      <c r="I216" s="231"/>
      <c r="J216" s="142" t="s">
        <v>165</v>
      </c>
      <c r="K216" s="143">
        <v>74.44</v>
      </c>
      <c r="L216" s="251">
        <v>0</v>
      </c>
      <c r="M216" s="251"/>
      <c r="N216" s="232">
        <f>ROUND(L216*K216,2)</f>
        <v>0</v>
      </c>
      <c r="O216" s="232"/>
      <c r="P216" s="232"/>
      <c r="Q216" s="232"/>
      <c r="R216" s="144"/>
      <c r="T216" s="145" t="s">
        <v>5</v>
      </c>
      <c r="U216" s="42" t="s">
        <v>43</v>
      </c>
      <c r="V216" s="146">
        <v>0.43</v>
      </c>
      <c r="W216" s="146">
        <f>V216*K216</f>
        <v>32.0092</v>
      </c>
      <c r="X216" s="146">
        <v>0</v>
      </c>
      <c r="Y216" s="146">
        <f>X216*K216</f>
        <v>0</v>
      </c>
      <c r="Z216" s="146">
        <v>1.91E-3</v>
      </c>
      <c r="AA216" s="147">
        <f>Z216*K216</f>
        <v>0.14218039999999998</v>
      </c>
      <c r="AR216" s="19" t="s">
        <v>239</v>
      </c>
      <c r="AT216" s="19" t="s">
        <v>154</v>
      </c>
      <c r="AU216" s="19" t="s">
        <v>108</v>
      </c>
      <c r="AY216" s="19" t="s">
        <v>152</v>
      </c>
      <c r="BE216" s="148">
        <f>IF(U216="základní",N216,0)</f>
        <v>0</v>
      </c>
      <c r="BF216" s="148">
        <f>IF(U216="snížená",N216,0)</f>
        <v>0</v>
      </c>
      <c r="BG216" s="148">
        <f>IF(U216="zákl. přenesená",N216,0)</f>
        <v>0</v>
      </c>
      <c r="BH216" s="148">
        <f>IF(U216="sníž. přenesená",N216,0)</f>
        <v>0</v>
      </c>
      <c r="BI216" s="148">
        <f>IF(U216="nulová",N216,0)</f>
        <v>0</v>
      </c>
      <c r="BJ216" s="19" t="s">
        <v>22</v>
      </c>
      <c r="BK216" s="148">
        <f>ROUND(L216*K216,2)</f>
        <v>0</v>
      </c>
      <c r="BL216" s="19" t="s">
        <v>239</v>
      </c>
      <c r="BM216" s="19" t="s">
        <v>382</v>
      </c>
    </row>
    <row r="217" spans="2:65" s="10" customFormat="1" ht="22.5" customHeight="1">
      <c r="B217" s="149"/>
      <c r="C217" s="150"/>
      <c r="D217" s="150"/>
      <c r="E217" s="151" t="s">
        <v>5</v>
      </c>
      <c r="F217" s="233" t="s">
        <v>383</v>
      </c>
      <c r="G217" s="234"/>
      <c r="H217" s="234"/>
      <c r="I217" s="234"/>
      <c r="J217" s="150"/>
      <c r="K217" s="152">
        <v>74.44</v>
      </c>
      <c r="L217" s="150"/>
      <c r="M217" s="150"/>
      <c r="N217" s="150"/>
      <c r="O217" s="150"/>
      <c r="P217" s="150"/>
      <c r="Q217" s="150"/>
      <c r="R217" s="153"/>
      <c r="T217" s="154"/>
      <c r="U217" s="150"/>
      <c r="V217" s="150"/>
      <c r="W217" s="150"/>
      <c r="X217" s="150"/>
      <c r="Y217" s="150"/>
      <c r="Z217" s="150"/>
      <c r="AA217" s="155"/>
      <c r="AT217" s="156" t="s">
        <v>161</v>
      </c>
      <c r="AU217" s="156" t="s">
        <v>108</v>
      </c>
      <c r="AV217" s="10" t="s">
        <v>108</v>
      </c>
      <c r="AW217" s="10" t="s">
        <v>36</v>
      </c>
      <c r="AX217" s="10" t="s">
        <v>22</v>
      </c>
      <c r="AY217" s="156" t="s">
        <v>152</v>
      </c>
    </row>
    <row r="218" spans="2:65" s="1" customFormat="1" ht="22.5" customHeight="1">
      <c r="B218" s="139"/>
      <c r="C218" s="140" t="s">
        <v>384</v>
      </c>
      <c r="D218" s="140" t="s">
        <v>154</v>
      </c>
      <c r="E218" s="141" t="s">
        <v>385</v>
      </c>
      <c r="F218" s="231" t="s">
        <v>386</v>
      </c>
      <c r="G218" s="231"/>
      <c r="H218" s="231"/>
      <c r="I218" s="231"/>
      <c r="J218" s="142" t="s">
        <v>165</v>
      </c>
      <c r="K218" s="143">
        <v>43.2</v>
      </c>
      <c r="L218" s="251">
        <v>0</v>
      </c>
      <c r="M218" s="251"/>
      <c r="N218" s="232">
        <f>ROUND(L218*K218,2)</f>
        <v>0</v>
      </c>
      <c r="O218" s="232"/>
      <c r="P218" s="232"/>
      <c r="Q218" s="232"/>
      <c r="R218" s="144"/>
      <c r="T218" s="145" t="s">
        <v>5</v>
      </c>
      <c r="U218" s="42" t="s">
        <v>43</v>
      </c>
      <c r="V218" s="146">
        <v>0.19500000000000001</v>
      </c>
      <c r="W218" s="146">
        <f>V218*K218</f>
        <v>8.4240000000000013</v>
      </c>
      <c r="X218" s="146">
        <v>0</v>
      </c>
      <c r="Y218" s="146">
        <f>X218*K218</f>
        <v>0</v>
      </c>
      <c r="Z218" s="146">
        <v>1.67E-3</v>
      </c>
      <c r="AA218" s="147">
        <f>Z218*K218</f>
        <v>7.2144E-2</v>
      </c>
      <c r="AR218" s="19" t="s">
        <v>239</v>
      </c>
      <c r="AT218" s="19" t="s">
        <v>154</v>
      </c>
      <c r="AU218" s="19" t="s">
        <v>108</v>
      </c>
      <c r="AY218" s="19" t="s">
        <v>152</v>
      </c>
      <c r="BE218" s="148">
        <f>IF(U218="základní",N218,0)</f>
        <v>0</v>
      </c>
      <c r="BF218" s="148">
        <f>IF(U218="snížená",N218,0)</f>
        <v>0</v>
      </c>
      <c r="BG218" s="148">
        <f>IF(U218="zákl. přenesená",N218,0)</f>
        <v>0</v>
      </c>
      <c r="BH218" s="148">
        <f>IF(U218="sníž. přenesená",N218,0)</f>
        <v>0</v>
      </c>
      <c r="BI218" s="148">
        <f>IF(U218="nulová",N218,0)</f>
        <v>0</v>
      </c>
      <c r="BJ218" s="19" t="s">
        <v>22</v>
      </c>
      <c r="BK218" s="148">
        <f>ROUND(L218*K218,2)</f>
        <v>0</v>
      </c>
      <c r="BL218" s="19" t="s">
        <v>239</v>
      </c>
      <c r="BM218" s="19" t="s">
        <v>387</v>
      </c>
    </row>
    <row r="219" spans="2:65" s="1" customFormat="1" ht="31.5" customHeight="1">
      <c r="B219" s="139"/>
      <c r="C219" s="140" t="s">
        <v>388</v>
      </c>
      <c r="D219" s="140" t="s">
        <v>154</v>
      </c>
      <c r="E219" s="141" t="s">
        <v>389</v>
      </c>
      <c r="F219" s="231" t="s">
        <v>390</v>
      </c>
      <c r="G219" s="231"/>
      <c r="H219" s="231"/>
      <c r="I219" s="231"/>
      <c r="J219" s="142" t="s">
        <v>165</v>
      </c>
      <c r="K219" s="143">
        <v>43.2</v>
      </c>
      <c r="L219" s="251">
        <v>0</v>
      </c>
      <c r="M219" s="251"/>
      <c r="N219" s="232">
        <f>ROUND(L219*K219,2)</f>
        <v>0</v>
      </c>
      <c r="O219" s="232"/>
      <c r="P219" s="232"/>
      <c r="Q219" s="232"/>
      <c r="R219" s="144"/>
      <c r="T219" s="145" t="s">
        <v>5</v>
      </c>
      <c r="U219" s="42" t="s">
        <v>43</v>
      </c>
      <c r="V219" s="146">
        <v>0.34699999999999998</v>
      </c>
      <c r="W219" s="146">
        <f>V219*K219</f>
        <v>14.990399999999999</v>
      </c>
      <c r="X219" s="146">
        <v>1.4599999999999999E-3</v>
      </c>
      <c r="Y219" s="146">
        <f>X219*K219</f>
        <v>6.3072000000000003E-2</v>
      </c>
      <c r="Z219" s="146">
        <v>0</v>
      </c>
      <c r="AA219" s="147">
        <f>Z219*K219</f>
        <v>0</v>
      </c>
      <c r="AR219" s="19" t="s">
        <v>239</v>
      </c>
      <c r="AT219" s="19" t="s">
        <v>154</v>
      </c>
      <c r="AU219" s="19" t="s">
        <v>108</v>
      </c>
      <c r="AY219" s="19" t="s">
        <v>152</v>
      </c>
      <c r="BE219" s="148">
        <f>IF(U219="základní",N219,0)</f>
        <v>0</v>
      </c>
      <c r="BF219" s="148">
        <f>IF(U219="snížená",N219,0)</f>
        <v>0</v>
      </c>
      <c r="BG219" s="148">
        <f>IF(U219="zákl. přenesená",N219,0)</f>
        <v>0</v>
      </c>
      <c r="BH219" s="148">
        <f>IF(U219="sníž. přenesená",N219,0)</f>
        <v>0</v>
      </c>
      <c r="BI219" s="148">
        <f>IF(U219="nulová",N219,0)</f>
        <v>0</v>
      </c>
      <c r="BJ219" s="19" t="s">
        <v>22</v>
      </c>
      <c r="BK219" s="148">
        <f>ROUND(L219*K219,2)</f>
        <v>0</v>
      </c>
      <c r="BL219" s="19" t="s">
        <v>239</v>
      </c>
      <c r="BM219" s="19" t="s">
        <v>391</v>
      </c>
    </row>
    <row r="220" spans="2:65" s="1" customFormat="1" ht="44.25" customHeight="1">
      <c r="B220" s="139"/>
      <c r="C220" s="140" t="s">
        <v>392</v>
      </c>
      <c r="D220" s="140" t="s">
        <v>154</v>
      </c>
      <c r="E220" s="141" t="s">
        <v>393</v>
      </c>
      <c r="F220" s="231" t="s">
        <v>394</v>
      </c>
      <c r="G220" s="231"/>
      <c r="H220" s="231"/>
      <c r="I220" s="231"/>
      <c r="J220" s="142" t="s">
        <v>165</v>
      </c>
      <c r="K220" s="143">
        <v>74.44</v>
      </c>
      <c r="L220" s="251">
        <v>0</v>
      </c>
      <c r="M220" s="251"/>
      <c r="N220" s="232">
        <f>ROUND(L220*K220,2)</f>
        <v>0</v>
      </c>
      <c r="O220" s="232"/>
      <c r="P220" s="232"/>
      <c r="Q220" s="232"/>
      <c r="R220" s="144"/>
      <c r="T220" s="145" t="s">
        <v>5</v>
      </c>
      <c r="U220" s="42" t="s">
        <v>43</v>
      </c>
      <c r="V220" s="146">
        <v>0.77500000000000002</v>
      </c>
      <c r="W220" s="146">
        <f>V220*K220</f>
        <v>57.691000000000003</v>
      </c>
      <c r="X220" s="146">
        <v>4.2300000000000003E-3</v>
      </c>
      <c r="Y220" s="146">
        <f>X220*K220</f>
        <v>0.31488120000000003</v>
      </c>
      <c r="Z220" s="146">
        <v>0</v>
      </c>
      <c r="AA220" s="147">
        <f>Z220*K220</f>
        <v>0</v>
      </c>
      <c r="AR220" s="19" t="s">
        <v>239</v>
      </c>
      <c r="AT220" s="19" t="s">
        <v>154</v>
      </c>
      <c r="AU220" s="19" t="s">
        <v>108</v>
      </c>
      <c r="AY220" s="19" t="s">
        <v>152</v>
      </c>
      <c r="BE220" s="148">
        <f>IF(U220="základní",N220,0)</f>
        <v>0</v>
      </c>
      <c r="BF220" s="148">
        <f>IF(U220="snížená",N220,0)</f>
        <v>0</v>
      </c>
      <c r="BG220" s="148">
        <f>IF(U220="zákl. přenesená",N220,0)</f>
        <v>0</v>
      </c>
      <c r="BH220" s="148">
        <f>IF(U220="sníž. přenesená",N220,0)</f>
        <v>0</v>
      </c>
      <c r="BI220" s="148">
        <f>IF(U220="nulová",N220,0)</f>
        <v>0</v>
      </c>
      <c r="BJ220" s="19" t="s">
        <v>22</v>
      </c>
      <c r="BK220" s="148">
        <f>ROUND(L220*K220,2)</f>
        <v>0</v>
      </c>
      <c r="BL220" s="19" t="s">
        <v>239</v>
      </c>
      <c r="BM220" s="19" t="s">
        <v>395</v>
      </c>
    </row>
    <row r="221" spans="2:65" s="1" customFormat="1" ht="31.5" customHeight="1">
      <c r="B221" s="139"/>
      <c r="C221" s="140" t="s">
        <v>396</v>
      </c>
      <c r="D221" s="140" t="s">
        <v>154</v>
      </c>
      <c r="E221" s="141" t="s">
        <v>397</v>
      </c>
      <c r="F221" s="231" t="s">
        <v>398</v>
      </c>
      <c r="G221" s="231"/>
      <c r="H221" s="231"/>
      <c r="I221" s="231"/>
      <c r="J221" s="142" t="s">
        <v>340</v>
      </c>
      <c r="K221" s="143">
        <v>913.85900000000004</v>
      </c>
      <c r="L221" s="251">
        <v>0</v>
      </c>
      <c r="M221" s="251"/>
      <c r="N221" s="232">
        <f>ROUND(L221*K221,2)</f>
        <v>0</v>
      </c>
      <c r="O221" s="232"/>
      <c r="P221" s="232"/>
      <c r="Q221" s="232"/>
      <c r="R221" s="144"/>
      <c r="T221" s="145" t="s">
        <v>5</v>
      </c>
      <c r="U221" s="42" t="s">
        <v>43</v>
      </c>
      <c r="V221" s="146">
        <v>0</v>
      </c>
      <c r="W221" s="146">
        <f>V221*K221</f>
        <v>0</v>
      </c>
      <c r="X221" s="146">
        <v>0</v>
      </c>
      <c r="Y221" s="146">
        <f>X221*K221</f>
        <v>0</v>
      </c>
      <c r="Z221" s="146">
        <v>0</v>
      </c>
      <c r="AA221" s="147">
        <f>Z221*K221</f>
        <v>0</v>
      </c>
      <c r="AR221" s="19" t="s">
        <v>239</v>
      </c>
      <c r="AT221" s="19" t="s">
        <v>154</v>
      </c>
      <c r="AU221" s="19" t="s">
        <v>108</v>
      </c>
      <c r="AY221" s="19" t="s">
        <v>152</v>
      </c>
      <c r="BE221" s="148">
        <f>IF(U221="základní",N221,0)</f>
        <v>0</v>
      </c>
      <c r="BF221" s="148">
        <f>IF(U221="snížená",N221,0)</f>
        <v>0</v>
      </c>
      <c r="BG221" s="148">
        <f>IF(U221="zákl. přenesená",N221,0)</f>
        <v>0</v>
      </c>
      <c r="BH221" s="148">
        <f>IF(U221="sníž. přenesená",N221,0)</f>
        <v>0</v>
      </c>
      <c r="BI221" s="148">
        <f>IF(U221="nulová",N221,0)</f>
        <v>0</v>
      </c>
      <c r="BJ221" s="19" t="s">
        <v>22</v>
      </c>
      <c r="BK221" s="148">
        <f>ROUND(L221*K221,2)</f>
        <v>0</v>
      </c>
      <c r="BL221" s="19" t="s">
        <v>239</v>
      </c>
      <c r="BM221" s="19" t="s">
        <v>399</v>
      </c>
    </row>
    <row r="222" spans="2:65" s="9" customFormat="1" ht="29.85" customHeight="1">
      <c r="B222" s="128"/>
      <c r="C222" s="129"/>
      <c r="D222" s="138" t="s">
        <v>132</v>
      </c>
      <c r="E222" s="138"/>
      <c r="F222" s="138"/>
      <c r="G222" s="138"/>
      <c r="H222" s="138"/>
      <c r="I222" s="138"/>
      <c r="J222" s="138"/>
      <c r="K222" s="138"/>
      <c r="L222" s="138"/>
      <c r="M222" s="138"/>
      <c r="N222" s="241">
        <f>BK222</f>
        <v>0</v>
      </c>
      <c r="O222" s="242"/>
      <c r="P222" s="242"/>
      <c r="Q222" s="242"/>
      <c r="R222" s="131"/>
      <c r="T222" s="132"/>
      <c r="U222" s="129"/>
      <c r="V222" s="129"/>
      <c r="W222" s="133">
        <f>SUM(W223:W226)</f>
        <v>202.32</v>
      </c>
      <c r="X222" s="129"/>
      <c r="Y222" s="133">
        <f>SUM(Y223:Y226)</f>
        <v>0.37320000000000003</v>
      </c>
      <c r="Z222" s="129"/>
      <c r="AA222" s="134">
        <f>SUM(AA223:AA226)</f>
        <v>0.95760000000000001</v>
      </c>
      <c r="AR222" s="135" t="s">
        <v>108</v>
      </c>
      <c r="AT222" s="136" t="s">
        <v>77</v>
      </c>
      <c r="AU222" s="136" t="s">
        <v>22</v>
      </c>
      <c r="AY222" s="135" t="s">
        <v>152</v>
      </c>
      <c r="BK222" s="137">
        <f>SUM(BK223:BK226)</f>
        <v>0</v>
      </c>
    </row>
    <row r="223" spans="2:65" s="1" customFormat="1" ht="44.25" customHeight="1">
      <c r="B223" s="139"/>
      <c r="C223" s="140" t="s">
        <v>400</v>
      </c>
      <c r="D223" s="140" t="s">
        <v>154</v>
      </c>
      <c r="E223" s="141" t="s">
        <v>401</v>
      </c>
      <c r="F223" s="231" t="s">
        <v>402</v>
      </c>
      <c r="G223" s="231"/>
      <c r="H223" s="231"/>
      <c r="I223" s="231"/>
      <c r="J223" s="142" t="s">
        <v>169</v>
      </c>
      <c r="K223" s="143">
        <v>360</v>
      </c>
      <c r="L223" s="251">
        <v>0</v>
      </c>
      <c r="M223" s="251"/>
      <c r="N223" s="232">
        <f>ROUND(L223*K223,2)</f>
        <v>0</v>
      </c>
      <c r="O223" s="232"/>
      <c r="P223" s="232"/>
      <c r="Q223" s="232"/>
      <c r="R223" s="144"/>
      <c r="T223" s="145" t="s">
        <v>5</v>
      </c>
      <c r="U223" s="42" t="s">
        <v>43</v>
      </c>
      <c r="V223" s="146">
        <v>0.44</v>
      </c>
      <c r="W223" s="146">
        <f>V223*K223</f>
        <v>158.4</v>
      </c>
      <c r="X223" s="146">
        <v>9.5E-4</v>
      </c>
      <c r="Y223" s="146">
        <f>X223*K223</f>
        <v>0.34200000000000003</v>
      </c>
      <c r="Z223" s="146">
        <v>0</v>
      </c>
      <c r="AA223" s="147">
        <f>Z223*K223</f>
        <v>0</v>
      </c>
      <c r="AR223" s="19" t="s">
        <v>239</v>
      </c>
      <c r="AT223" s="19" t="s">
        <v>154</v>
      </c>
      <c r="AU223" s="19" t="s">
        <v>108</v>
      </c>
      <c r="AY223" s="19" t="s">
        <v>152</v>
      </c>
      <c r="BE223" s="148">
        <f>IF(U223="základní",N223,0)</f>
        <v>0</v>
      </c>
      <c r="BF223" s="148">
        <f>IF(U223="snížená",N223,0)</f>
        <v>0</v>
      </c>
      <c r="BG223" s="148">
        <f>IF(U223="zákl. přenesená",N223,0)</f>
        <v>0</v>
      </c>
      <c r="BH223" s="148">
        <f>IF(U223="sníž. přenesená",N223,0)</f>
        <v>0</v>
      </c>
      <c r="BI223" s="148">
        <f>IF(U223="nulová",N223,0)</f>
        <v>0</v>
      </c>
      <c r="BJ223" s="19" t="s">
        <v>22</v>
      </c>
      <c r="BK223" s="148">
        <f>ROUND(L223*K223,2)</f>
        <v>0</v>
      </c>
      <c r="BL223" s="19" t="s">
        <v>239</v>
      </c>
      <c r="BM223" s="19" t="s">
        <v>403</v>
      </c>
    </row>
    <row r="224" spans="2:65" s="1" customFormat="1" ht="31.5" customHeight="1">
      <c r="B224" s="139"/>
      <c r="C224" s="157" t="s">
        <v>404</v>
      </c>
      <c r="D224" s="157" t="s">
        <v>181</v>
      </c>
      <c r="E224" s="158" t="s">
        <v>405</v>
      </c>
      <c r="F224" s="235" t="s">
        <v>406</v>
      </c>
      <c r="G224" s="235"/>
      <c r="H224" s="235"/>
      <c r="I224" s="235"/>
      <c r="J224" s="159" t="s">
        <v>169</v>
      </c>
      <c r="K224" s="160">
        <v>24</v>
      </c>
      <c r="L224" s="251">
        <v>0</v>
      </c>
      <c r="M224" s="251"/>
      <c r="N224" s="236">
        <f>ROUND(L224*K224,2)</f>
        <v>0</v>
      </c>
      <c r="O224" s="232"/>
      <c r="P224" s="232"/>
      <c r="Q224" s="232"/>
      <c r="R224" s="144"/>
      <c r="T224" s="145" t="s">
        <v>5</v>
      </c>
      <c r="U224" s="42" t="s">
        <v>43</v>
      </c>
      <c r="V224" s="146">
        <v>0</v>
      </c>
      <c r="W224" s="146">
        <f>V224*K224</f>
        <v>0</v>
      </c>
      <c r="X224" s="146">
        <v>1.2999999999999999E-3</v>
      </c>
      <c r="Y224" s="146">
        <f>X224*K224</f>
        <v>3.1199999999999999E-2</v>
      </c>
      <c r="Z224" s="146">
        <v>0</v>
      </c>
      <c r="AA224" s="147">
        <f>Z224*K224</f>
        <v>0</v>
      </c>
      <c r="AR224" s="19" t="s">
        <v>317</v>
      </c>
      <c r="AT224" s="19" t="s">
        <v>181</v>
      </c>
      <c r="AU224" s="19" t="s">
        <v>108</v>
      </c>
      <c r="AY224" s="19" t="s">
        <v>152</v>
      </c>
      <c r="BE224" s="148">
        <f>IF(U224="základní",N224,0)</f>
        <v>0</v>
      </c>
      <c r="BF224" s="148">
        <f>IF(U224="snížená",N224,0)</f>
        <v>0</v>
      </c>
      <c r="BG224" s="148">
        <f>IF(U224="zákl. přenesená",N224,0)</f>
        <v>0</v>
      </c>
      <c r="BH224" s="148">
        <f>IF(U224="sníž. přenesená",N224,0)</f>
        <v>0</v>
      </c>
      <c r="BI224" s="148">
        <f>IF(U224="nulová",N224,0)</f>
        <v>0</v>
      </c>
      <c r="BJ224" s="19" t="s">
        <v>22</v>
      </c>
      <c r="BK224" s="148">
        <f>ROUND(L224*K224,2)</f>
        <v>0</v>
      </c>
      <c r="BL224" s="19" t="s">
        <v>239</v>
      </c>
      <c r="BM224" s="19" t="s">
        <v>407</v>
      </c>
    </row>
    <row r="225" spans="2:65" s="1" customFormat="1" ht="31.5" customHeight="1">
      <c r="B225" s="139"/>
      <c r="C225" s="140" t="s">
        <v>408</v>
      </c>
      <c r="D225" s="140" t="s">
        <v>154</v>
      </c>
      <c r="E225" s="141" t="s">
        <v>409</v>
      </c>
      <c r="F225" s="231" t="s">
        <v>410</v>
      </c>
      <c r="G225" s="231"/>
      <c r="H225" s="231"/>
      <c r="I225" s="231"/>
      <c r="J225" s="142" t="s">
        <v>169</v>
      </c>
      <c r="K225" s="143">
        <v>360</v>
      </c>
      <c r="L225" s="251">
        <v>0</v>
      </c>
      <c r="M225" s="251"/>
      <c r="N225" s="232">
        <f>ROUND(L225*K225,2)</f>
        <v>0</v>
      </c>
      <c r="O225" s="232"/>
      <c r="P225" s="232"/>
      <c r="Q225" s="232"/>
      <c r="R225" s="144"/>
      <c r="T225" s="145" t="s">
        <v>5</v>
      </c>
      <c r="U225" s="42" t="s">
        <v>43</v>
      </c>
      <c r="V225" s="146">
        <v>0.122</v>
      </c>
      <c r="W225" s="146">
        <f>V225*K225</f>
        <v>43.92</v>
      </c>
      <c r="X225" s="146">
        <v>0</v>
      </c>
      <c r="Y225" s="146">
        <f>X225*K225</f>
        <v>0</v>
      </c>
      <c r="Z225" s="146">
        <v>2.66E-3</v>
      </c>
      <c r="AA225" s="147">
        <f>Z225*K225</f>
        <v>0.95760000000000001</v>
      </c>
      <c r="AR225" s="19" t="s">
        <v>239</v>
      </c>
      <c r="AT225" s="19" t="s">
        <v>154</v>
      </c>
      <c r="AU225" s="19" t="s">
        <v>108</v>
      </c>
      <c r="AY225" s="19" t="s">
        <v>152</v>
      </c>
      <c r="BE225" s="148">
        <f>IF(U225="základní",N225,0)</f>
        <v>0</v>
      </c>
      <c r="BF225" s="148">
        <f>IF(U225="snížená",N225,0)</f>
        <v>0</v>
      </c>
      <c r="BG225" s="148">
        <f>IF(U225="zákl. přenesená",N225,0)</f>
        <v>0</v>
      </c>
      <c r="BH225" s="148">
        <f>IF(U225="sníž. přenesená",N225,0)</f>
        <v>0</v>
      </c>
      <c r="BI225" s="148">
        <f>IF(U225="nulová",N225,0)</f>
        <v>0</v>
      </c>
      <c r="BJ225" s="19" t="s">
        <v>22</v>
      </c>
      <c r="BK225" s="148">
        <f>ROUND(L225*K225,2)</f>
        <v>0</v>
      </c>
      <c r="BL225" s="19" t="s">
        <v>239</v>
      </c>
      <c r="BM225" s="19" t="s">
        <v>411</v>
      </c>
    </row>
    <row r="226" spans="2:65" s="1" customFormat="1" ht="31.5" customHeight="1">
      <c r="B226" s="139"/>
      <c r="C226" s="140" t="s">
        <v>412</v>
      </c>
      <c r="D226" s="140" t="s">
        <v>154</v>
      </c>
      <c r="E226" s="141" t="s">
        <v>413</v>
      </c>
      <c r="F226" s="231" t="s">
        <v>414</v>
      </c>
      <c r="G226" s="231"/>
      <c r="H226" s="231"/>
      <c r="I226" s="231"/>
      <c r="J226" s="142" t="s">
        <v>340</v>
      </c>
      <c r="K226" s="143">
        <v>1170.4860000000001</v>
      </c>
      <c r="L226" s="251">
        <v>0</v>
      </c>
      <c r="M226" s="251"/>
      <c r="N226" s="232">
        <f>ROUND(L226*K226,2)</f>
        <v>0</v>
      </c>
      <c r="O226" s="232"/>
      <c r="P226" s="232"/>
      <c r="Q226" s="232"/>
      <c r="R226" s="144"/>
      <c r="T226" s="145" t="s">
        <v>5</v>
      </c>
      <c r="U226" s="42" t="s">
        <v>43</v>
      </c>
      <c r="V226" s="146">
        <v>0</v>
      </c>
      <c r="W226" s="146">
        <f>V226*K226</f>
        <v>0</v>
      </c>
      <c r="X226" s="146">
        <v>0</v>
      </c>
      <c r="Y226" s="146">
        <f>X226*K226</f>
        <v>0</v>
      </c>
      <c r="Z226" s="146">
        <v>0</v>
      </c>
      <c r="AA226" s="147">
        <f>Z226*K226</f>
        <v>0</v>
      </c>
      <c r="AR226" s="19" t="s">
        <v>239</v>
      </c>
      <c r="AT226" s="19" t="s">
        <v>154</v>
      </c>
      <c r="AU226" s="19" t="s">
        <v>108</v>
      </c>
      <c r="AY226" s="19" t="s">
        <v>152</v>
      </c>
      <c r="BE226" s="148">
        <f>IF(U226="základní",N226,0)</f>
        <v>0</v>
      </c>
      <c r="BF226" s="148">
        <f>IF(U226="snížená",N226,0)</f>
        <v>0</v>
      </c>
      <c r="BG226" s="148">
        <f>IF(U226="zákl. přenesená",N226,0)</f>
        <v>0</v>
      </c>
      <c r="BH226" s="148">
        <f>IF(U226="sníž. přenesená",N226,0)</f>
        <v>0</v>
      </c>
      <c r="BI226" s="148">
        <f>IF(U226="nulová",N226,0)</f>
        <v>0</v>
      </c>
      <c r="BJ226" s="19" t="s">
        <v>22</v>
      </c>
      <c r="BK226" s="148">
        <f>ROUND(L226*K226,2)</f>
        <v>0</v>
      </c>
      <c r="BL226" s="19" t="s">
        <v>239</v>
      </c>
      <c r="BM226" s="19" t="s">
        <v>415</v>
      </c>
    </row>
    <row r="227" spans="2:65" s="9" customFormat="1" ht="29.85" customHeight="1">
      <c r="B227" s="128"/>
      <c r="C227" s="129"/>
      <c r="D227" s="138" t="s">
        <v>133</v>
      </c>
      <c r="E227" s="138"/>
      <c r="F227" s="138"/>
      <c r="G227" s="138"/>
      <c r="H227" s="138"/>
      <c r="I227" s="138"/>
      <c r="J227" s="138"/>
      <c r="K227" s="138"/>
      <c r="L227" s="138"/>
      <c r="M227" s="138"/>
      <c r="N227" s="241">
        <f>BK227</f>
        <v>0</v>
      </c>
      <c r="O227" s="242"/>
      <c r="P227" s="242"/>
      <c r="Q227" s="242"/>
      <c r="R227" s="131"/>
      <c r="T227" s="132"/>
      <c r="U227" s="129"/>
      <c r="V227" s="129"/>
      <c r="W227" s="133">
        <f>SUM(W228:W244)</f>
        <v>142.27923999999999</v>
      </c>
      <c r="X227" s="129"/>
      <c r="Y227" s="133">
        <f>SUM(Y228:Y244)</f>
        <v>2.0093559999999999</v>
      </c>
      <c r="Z227" s="129"/>
      <c r="AA227" s="134">
        <f>SUM(AA228:AA244)</f>
        <v>0</v>
      </c>
      <c r="AR227" s="135" t="s">
        <v>108</v>
      </c>
      <c r="AT227" s="136" t="s">
        <v>77</v>
      </c>
      <c r="AU227" s="136" t="s">
        <v>22</v>
      </c>
      <c r="AY227" s="135" t="s">
        <v>152</v>
      </c>
      <c r="BK227" s="137">
        <f>SUM(BK228:BK244)</f>
        <v>0</v>
      </c>
    </row>
    <row r="228" spans="2:65" s="1" customFormat="1" ht="31.5" customHeight="1">
      <c r="B228" s="139"/>
      <c r="C228" s="140" t="s">
        <v>416</v>
      </c>
      <c r="D228" s="140" t="s">
        <v>154</v>
      </c>
      <c r="E228" s="141" t="s">
        <v>417</v>
      </c>
      <c r="F228" s="231" t="s">
        <v>418</v>
      </c>
      <c r="G228" s="231"/>
      <c r="H228" s="231"/>
      <c r="I228" s="231"/>
      <c r="J228" s="142" t="s">
        <v>169</v>
      </c>
      <c r="K228" s="143">
        <v>63.48</v>
      </c>
      <c r="L228" s="251">
        <v>0</v>
      </c>
      <c r="M228" s="251"/>
      <c r="N228" s="232">
        <f>ROUND(L228*K228,2)</f>
        <v>0</v>
      </c>
      <c r="O228" s="232"/>
      <c r="P228" s="232"/>
      <c r="Q228" s="232"/>
      <c r="R228" s="144"/>
      <c r="T228" s="145" t="s">
        <v>5</v>
      </c>
      <c r="U228" s="42" t="s">
        <v>43</v>
      </c>
      <c r="V228" s="146">
        <v>1.6879999999999999</v>
      </c>
      <c r="W228" s="146">
        <f>V228*K228</f>
        <v>107.15423999999999</v>
      </c>
      <c r="X228" s="146">
        <v>2.5000000000000001E-4</v>
      </c>
      <c r="Y228" s="146">
        <f>X228*K228</f>
        <v>1.5869999999999999E-2</v>
      </c>
      <c r="Z228" s="146">
        <v>0</v>
      </c>
      <c r="AA228" s="147">
        <f>Z228*K228</f>
        <v>0</v>
      </c>
      <c r="AR228" s="19" t="s">
        <v>239</v>
      </c>
      <c r="AT228" s="19" t="s">
        <v>154</v>
      </c>
      <c r="AU228" s="19" t="s">
        <v>108</v>
      </c>
      <c r="AY228" s="19" t="s">
        <v>152</v>
      </c>
      <c r="BE228" s="148">
        <f>IF(U228="základní",N228,0)</f>
        <v>0</v>
      </c>
      <c r="BF228" s="148">
        <f>IF(U228="snížená",N228,0)</f>
        <v>0</v>
      </c>
      <c r="BG228" s="148">
        <f>IF(U228="zákl. přenesená",N228,0)</f>
        <v>0</v>
      </c>
      <c r="BH228" s="148">
        <f>IF(U228="sníž. přenesená",N228,0)</f>
        <v>0</v>
      </c>
      <c r="BI228" s="148">
        <f>IF(U228="nulová",N228,0)</f>
        <v>0</v>
      </c>
      <c r="BJ228" s="19" t="s">
        <v>22</v>
      </c>
      <c r="BK228" s="148">
        <f>ROUND(L228*K228,2)</f>
        <v>0</v>
      </c>
      <c r="BL228" s="19" t="s">
        <v>239</v>
      </c>
      <c r="BM228" s="19" t="s">
        <v>419</v>
      </c>
    </row>
    <row r="229" spans="2:65" s="10" customFormat="1" ht="22.5" customHeight="1">
      <c r="B229" s="149"/>
      <c r="C229" s="150"/>
      <c r="D229" s="150"/>
      <c r="E229" s="151" t="s">
        <v>5</v>
      </c>
      <c r="F229" s="233" t="s">
        <v>274</v>
      </c>
      <c r="G229" s="234"/>
      <c r="H229" s="234"/>
      <c r="I229" s="234"/>
      <c r="J229" s="150"/>
      <c r="K229" s="152">
        <v>63.48</v>
      </c>
      <c r="L229" s="150"/>
      <c r="M229" s="150"/>
      <c r="N229" s="150"/>
      <c r="O229" s="150"/>
      <c r="P229" s="150"/>
      <c r="Q229" s="150"/>
      <c r="R229" s="153"/>
      <c r="T229" s="154"/>
      <c r="U229" s="150"/>
      <c r="V229" s="150"/>
      <c r="W229" s="150"/>
      <c r="X229" s="150"/>
      <c r="Y229" s="150"/>
      <c r="Z229" s="150"/>
      <c r="AA229" s="155"/>
      <c r="AT229" s="156" t="s">
        <v>161</v>
      </c>
      <c r="AU229" s="156" t="s">
        <v>108</v>
      </c>
      <c r="AV229" s="10" t="s">
        <v>108</v>
      </c>
      <c r="AW229" s="10" t="s">
        <v>36</v>
      </c>
      <c r="AX229" s="10" t="s">
        <v>22</v>
      </c>
      <c r="AY229" s="156" t="s">
        <v>152</v>
      </c>
    </row>
    <row r="230" spans="2:65" s="1" customFormat="1" ht="22.5" customHeight="1">
      <c r="B230" s="139"/>
      <c r="C230" s="157" t="s">
        <v>420</v>
      </c>
      <c r="D230" s="157" t="s">
        <v>181</v>
      </c>
      <c r="E230" s="158" t="s">
        <v>421</v>
      </c>
      <c r="F230" s="235" t="s">
        <v>422</v>
      </c>
      <c r="G230" s="235"/>
      <c r="H230" s="235"/>
      <c r="I230" s="235"/>
      <c r="J230" s="159" t="s">
        <v>169</v>
      </c>
      <c r="K230" s="160">
        <v>59.16</v>
      </c>
      <c r="L230" s="251">
        <v>0</v>
      </c>
      <c r="M230" s="251"/>
      <c r="N230" s="236">
        <f>ROUND(L230*K230,2)</f>
        <v>0</v>
      </c>
      <c r="O230" s="232"/>
      <c r="P230" s="232"/>
      <c r="Q230" s="232"/>
      <c r="R230" s="144"/>
      <c r="T230" s="145" t="s">
        <v>5</v>
      </c>
      <c r="U230" s="42" t="s">
        <v>43</v>
      </c>
      <c r="V230" s="146">
        <v>0</v>
      </c>
      <c r="W230" s="146">
        <f>V230*K230</f>
        <v>0</v>
      </c>
      <c r="X230" s="146">
        <v>2.52E-2</v>
      </c>
      <c r="Y230" s="146">
        <f>X230*K230</f>
        <v>1.4908319999999999</v>
      </c>
      <c r="Z230" s="146">
        <v>0</v>
      </c>
      <c r="AA230" s="147">
        <f>Z230*K230</f>
        <v>0</v>
      </c>
      <c r="AR230" s="19" t="s">
        <v>317</v>
      </c>
      <c r="AT230" s="19" t="s">
        <v>181</v>
      </c>
      <c r="AU230" s="19" t="s">
        <v>108</v>
      </c>
      <c r="AY230" s="19" t="s">
        <v>152</v>
      </c>
      <c r="BE230" s="148">
        <f>IF(U230="základní",N230,0)</f>
        <v>0</v>
      </c>
      <c r="BF230" s="148">
        <f>IF(U230="snížená",N230,0)</f>
        <v>0</v>
      </c>
      <c r="BG230" s="148">
        <f>IF(U230="zákl. přenesená",N230,0)</f>
        <v>0</v>
      </c>
      <c r="BH230" s="148">
        <f>IF(U230="sníž. přenesená",N230,0)</f>
        <v>0</v>
      </c>
      <c r="BI230" s="148">
        <f>IF(U230="nulová",N230,0)</f>
        <v>0</v>
      </c>
      <c r="BJ230" s="19" t="s">
        <v>22</v>
      </c>
      <c r="BK230" s="148">
        <f>ROUND(L230*K230,2)</f>
        <v>0</v>
      </c>
      <c r="BL230" s="19" t="s">
        <v>239</v>
      </c>
      <c r="BM230" s="19" t="s">
        <v>423</v>
      </c>
    </row>
    <row r="231" spans="2:65" s="10" customFormat="1" ht="22.5" customHeight="1">
      <c r="B231" s="149"/>
      <c r="C231" s="150"/>
      <c r="D231" s="150"/>
      <c r="E231" s="151" t="s">
        <v>5</v>
      </c>
      <c r="F231" s="233" t="s">
        <v>424</v>
      </c>
      <c r="G231" s="234"/>
      <c r="H231" s="234"/>
      <c r="I231" s="234"/>
      <c r="J231" s="150"/>
      <c r="K231" s="152">
        <v>59.16</v>
      </c>
      <c r="L231" s="150"/>
      <c r="M231" s="150"/>
      <c r="N231" s="150"/>
      <c r="O231" s="150"/>
      <c r="P231" s="150"/>
      <c r="Q231" s="150"/>
      <c r="R231" s="153"/>
      <c r="T231" s="154"/>
      <c r="U231" s="150"/>
      <c r="V231" s="150"/>
      <c r="W231" s="150"/>
      <c r="X231" s="150"/>
      <c r="Y231" s="150"/>
      <c r="Z231" s="150"/>
      <c r="AA231" s="155"/>
      <c r="AT231" s="156" t="s">
        <v>161</v>
      </c>
      <c r="AU231" s="156" t="s">
        <v>108</v>
      </c>
      <c r="AV231" s="10" t="s">
        <v>108</v>
      </c>
      <c r="AW231" s="10" t="s">
        <v>36</v>
      </c>
      <c r="AX231" s="10" t="s">
        <v>22</v>
      </c>
      <c r="AY231" s="156" t="s">
        <v>152</v>
      </c>
    </row>
    <row r="232" spans="2:65" s="1" customFormat="1" ht="31.5" customHeight="1">
      <c r="B232" s="139"/>
      <c r="C232" s="157" t="s">
        <v>425</v>
      </c>
      <c r="D232" s="157" t="s">
        <v>181</v>
      </c>
      <c r="E232" s="158" t="s">
        <v>426</v>
      </c>
      <c r="F232" s="235" t="s">
        <v>427</v>
      </c>
      <c r="G232" s="235"/>
      <c r="H232" s="235"/>
      <c r="I232" s="235"/>
      <c r="J232" s="159" t="s">
        <v>169</v>
      </c>
      <c r="K232" s="160">
        <v>4.32</v>
      </c>
      <c r="L232" s="251">
        <v>0</v>
      </c>
      <c r="M232" s="251"/>
      <c r="N232" s="236">
        <f>ROUND(L232*K232,2)</f>
        <v>0</v>
      </c>
      <c r="O232" s="232"/>
      <c r="P232" s="232"/>
      <c r="Q232" s="232"/>
      <c r="R232" s="144"/>
      <c r="T232" s="145" t="s">
        <v>5</v>
      </c>
      <c r="U232" s="42" t="s">
        <v>43</v>
      </c>
      <c r="V232" s="146">
        <v>0</v>
      </c>
      <c r="W232" s="146">
        <f>V232*K232</f>
        <v>0</v>
      </c>
      <c r="X232" s="146">
        <v>2.52E-2</v>
      </c>
      <c r="Y232" s="146">
        <f>X232*K232</f>
        <v>0.108864</v>
      </c>
      <c r="Z232" s="146">
        <v>0</v>
      </c>
      <c r="AA232" s="147">
        <f>Z232*K232</f>
        <v>0</v>
      </c>
      <c r="AR232" s="19" t="s">
        <v>317</v>
      </c>
      <c r="AT232" s="19" t="s">
        <v>181</v>
      </c>
      <c r="AU232" s="19" t="s">
        <v>108</v>
      </c>
      <c r="AY232" s="19" t="s">
        <v>152</v>
      </c>
      <c r="BE232" s="148">
        <f>IF(U232="základní",N232,0)</f>
        <v>0</v>
      </c>
      <c r="BF232" s="148">
        <f>IF(U232="snížená",N232,0)</f>
        <v>0</v>
      </c>
      <c r="BG232" s="148">
        <f>IF(U232="zákl. přenesená",N232,0)</f>
        <v>0</v>
      </c>
      <c r="BH232" s="148">
        <f>IF(U232="sníž. přenesená",N232,0)</f>
        <v>0</v>
      </c>
      <c r="BI232" s="148">
        <f>IF(U232="nulová",N232,0)</f>
        <v>0</v>
      </c>
      <c r="BJ232" s="19" t="s">
        <v>22</v>
      </c>
      <c r="BK232" s="148">
        <f>ROUND(L232*K232,2)</f>
        <v>0</v>
      </c>
      <c r="BL232" s="19" t="s">
        <v>239</v>
      </c>
      <c r="BM232" s="19" t="s">
        <v>428</v>
      </c>
    </row>
    <row r="233" spans="2:65" s="10" customFormat="1" ht="22.5" customHeight="1">
      <c r="B233" s="149"/>
      <c r="C233" s="150"/>
      <c r="D233" s="150"/>
      <c r="E233" s="151" t="s">
        <v>5</v>
      </c>
      <c r="F233" s="233" t="s">
        <v>429</v>
      </c>
      <c r="G233" s="234"/>
      <c r="H233" s="234"/>
      <c r="I233" s="234"/>
      <c r="J233" s="150"/>
      <c r="K233" s="152">
        <v>4.32</v>
      </c>
      <c r="L233" s="150"/>
      <c r="M233" s="150"/>
      <c r="N233" s="150"/>
      <c r="O233" s="150"/>
      <c r="P233" s="150"/>
      <c r="Q233" s="150"/>
      <c r="R233" s="153"/>
      <c r="T233" s="154"/>
      <c r="U233" s="150"/>
      <c r="V233" s="150"/>
      <c r="W233" s="150"/>
      <c r="X233" s="150"/>
      <c r="Y233" s="150"/>
      <c r="Z233" s="150"/>
      <c r="AA233" s="155"/>
      <c r="AT233" s="156" t="s">
        <v>161</v>
      </c>
      <c r="AU233" s="156" t="s">
        <v>108</v>
      </c>
      <c r="AV233" s="10" t="s">
        <v>108</v>
      </c>
      <c r="AW233" s="10" t="s">
        <v>36</v>
      </c>
      <c r="AX233" s="10" t="s">
        <v>22</v>
      </c>
      <c r="AY233" s="156" t="s">
        <v>152</v>
      </c>
    </row>
    <row r="234" spans="2:65" s="1" customFormat="1" ht="31.5" customHeight="1">
      <c r="B234" s="139"/>
      <c r="C234" s="140" t="s">
        <v>430</v>
      </c>
      <c r="D234" s="140" t="s">
        <v>154</v>
      </c>
      <c r="E234" s="141" t="s">
        <v>431</v>
      </c>
      <c r="F234" s="231" t="s">
        <v>432</v>
      </c>
      <c r="G234" s="231"/>
      <c r="H234" s="231"/>
      <c r="I234" s="231"/>
      <c r="J234" s="142" t="s">
        <v>361</v>
      </c>
      <c r="K234" s="143">
        <v>4</v>
      </c>
      <c r="L234" s="251">
        <v>0</v>
      </c>
      <c r="M234" s="251"/>
      <c r="N234" s="232">
        <f>ROUND(L234*K234,2)</f>
        <v>0</v>
      </c>
      <c r="O234" s="232"/>
      <c r="P234" s="232"/>
      <c r="Q234" s="232"/>
      <c r="R234" s="144"/>
      <c r="T234" s="145" t="s">
        <v>5</v>
      </c>
      <c r="U234" s="42" t="s">
        <v>43</v>
      </c>
      <c r="V234" s="146">
        <v>0.4</v>
      </c>
      <c r="W234" s="146">
        <f>V234*K234</f>
        <v>1.6</v>
      </c>
      <c r="X234" s="146">
        <v>0</v>
      </c>
      <c r="Y234" s="146">
        <f>X234*K234</f>
        <v>0</v>
      </c>
      <c r="Z234" s="146">
        <v>0</v>
      </c>
      <c r="AA234" s="147">
        <f>Z234*K234</f>
        <v>0</v>
      </c>
      <c r="AR234" s="19" t="s">
        <v>239</v>
      </c>
      <c r="AT234" s="19" t="s">
        <v>154</v>
      </c>
      <c r="AU234" s="19" t="s">
        <v>108</v>
      </c>
      <c r="AY234" s="19" t="s">
        <v>152</v>
      </c>
      <c r="BE234" s="148">
        <f>IF(U234="základní",N234,0)</f>
        <v>0</v>
      </c>
      <c r="BF234" s="148">
        <f>IF(U234="snížená",N234,0)</f>
        <v>0</v>
      </c>
      <c r="BG234" s="148">
        <f>IF(U234="zákl. přenesená",N234,0)</f>
        <v>0</v>
      </c>
      <c r="BH234" s="148">
        <f>IF(U234="sníž. přenesená",N234,0)</f>
        <v>0</v>
      </c>
      <c r="BI234" s="148">
        <f>IF(U234="nulová",N234,0)</f>
        <v>0</v>
      </c>
      <c r="BJ234" s="19" t="s">
        <v>22</v>
      </c>
      <c r="BK234" s="148">
        <f>ROUND(L234*K234,2)</f>
        <v>0</v>
      </c>
      <c r="BL234" s="19" t="s">
        <v>239</v>
      </c>
      <c r="BM234" s="19" t="s">
        <v>433</v>
      </c>
    </row>
    <row r="235" spans="2:65" s="10" customFormat="1" ht="22.5" customHeight="1">
      <c r="B235" s="149"/>
      <c r="C235" s="150"/>
      <c r="D235" s="150"/>
      <c r="E235" s="151" t="s">
        <v>5</v>
      </c>
      <c r="F235" s="233" t="s">
        <v>158</v>
      </c>
      <c r="G235" s="234"/>
      <c r="H235" s="234"/>
      <c r="I235" s="234"/>
      <c r="J235" s="150"/>
      <c r="K235" s="152">
        <v>4</v>
      </c>
      <c r="L235" s="150"/>
      <c r="M235" s="150"/>
      <c r="N235" s="150"/>
      <c r="O235" s="150"/>
      <c r="P235" s="150"/>
      <c r="Q235" s="150"/>
      <c r="R235" s="153"/>
      <c r="T235" s="154"/>
      <c r="U235" s="150"/>
      <c r="V235" s="150"/>
      <c r="W235" s="150"/>
      <c r="X235" s="150"/>
      <c r="Y235" s="150"/>
      <c r="Z235" s="150"/>
      <c r="AA235" s="155"/>
      <c r="AT235" s="156" t="s">
        <v>161</v>
      </c>
      <c r="AU235" s="156" t="s">
        <v>108</v>
      </c>
      <c r="AV235" s="10" t="s">
        <v>108</v>
      </c>
      <c r="AW235" s="10" t="s">
        <v>36</v>
      </c>
      <c r="AX235" s="10" t="s">
        <v>22</v>
      </c>
      <c r="AY235" s="156" t="s">
        <v>152</v>
      </c>
    </row>
    <row r="236" spans="2:65" s="1" customFormat="1" ht="31.5" customHeight="1">
      <c r="B236" s="139"/>
      <c r="C236" s="140" t="s">
        <v>434</v>
      </c>
      <c r="D236" s="140" t="s">
        <v>154</v>
      </c>
      <c r="E236" s="141" t="s">
        <v>435</v>
      </c>
      <c r="F236" s="231" t="s">
        <v>436</v>
      </c>
      <c r="G236" s="231"/>
      <c r="H236" s="231"/>
      <c r="I236" s="231"/>
      <c r="J236" s="142" t="s">
        <v>361</v>
      </c>
      <c r="K236" s="143">
        <v>1</v>
      </c>
      <c r="L236" s="251">
        <v>0</v>
      </c>
      <c r="M236" s="251"/>
      <c r="N236" s="232">
        <f t="shared" ref="N236:N244" si="10">ROUND(L236*K236,2)</f>
        <v>0</v>
      </c>
      <c r="O236" s="232"/>
      <c r="P236" s="232"/>
      <c r="Q236" s="232"/>
      <c r="R236" s="144"/>
      <c r="T236" s="145" t="s">
        <v>5</v>
      </c>
      <c r="U236" s="42" t="s">
        <v>43</v>
      </c>
      <c r="V236" s="146">
        <v>8.6039999999999992</v>
      </c>
      <c r="W236" s="146">
        <f t="shared" ref="W236:W244" si="11">V236*K236</f>
        <v>8.6039999999999992</v>
      </c>
      <c r="X236" s="146">
        <v>8.8000000000000003E-4</v>
      </c>
      <c r="Y236" s="146">
        <f t="shared" ref="Y236:Y244" si="12">X236*K236</f>
        <v>8.8000000000000003E-4</v>
      </c>
      <c r="Z236" s="146">
        <v>0</v>
      </c>
      <c r="AA236" s="147">
        <f t="shared" ref="AA236:AA244" si="13">Z236*K236</f>
        <v>0</v>
      </c>
      <c r="AR236" s="19" t="s">
        <v>239</v>
      </c>
      <c r="AT236" s="19" t="s">
        <v>154</v>
      </c>
      <c r="AU236" s="19" t="s">
        <v>108</v>
      </c>
      <c r="AY236" s="19" t="s">
        <v>152</v>
      </c>
      <c r="BE236" s="148">
        <f t="shared" ref="BE236:BE244" si="14">IF(U236="základní",N236,0)</f>
        <v>0</v>
      </c>
      <c r="BF236" s="148">
        <f t="shared" ref="BF236:BF244" si="15">IF(U236="snížená",N236,0)</f>
        <v>0</v>
      </c>
      <c r="BG236" s="148">
        <f t="shared" ref="BG236:BG244" si="16">IF(U236="zákl. přenesená",N236,0)</f>
        <v>0</v>
      </c>
      <c r="BH236" s="148">
        <f t="shared" ref="BH236:BH244" si="17">IF(U236="sníž. přenesená",N236,0)</f>
        <v>0</v>
      </c>
      <c r="BI236" s="148">
        <f t="shared" ref="BI236:BI244" si="18">IF(U236="nulová",N236,0)</f>
        <v>0</v>
      </c>
      <c r="BJ236" s="19" t="s">
        <v>22</v>
      </c>
      <c r="BK236" s="148">
        <f t="shared" ref="BK236:BK244" si="19">ROUND(L236*K236,2)</f>
        <v>0</v>
      </c>
      <c r="BL236" s="19" t="s">
        <v>239</v>
      </c>
      <c r="BM236" s="19" t="s">
        <v>437</v>
      </c>
    </row>
    <row r="237" spans="2:65" s="1" customFormat="1" ht="44.25" customHeight="1">
      <c r="B237" s="139"/>
      <c r="C237" s="157" t="s">
        <v>438</v>
      </c>
      <c r="D237" s="157" t="s">
        <v>181</v>
      </c>
      <c r="E237" s="158" t="s">
        <v>439</v>
      </c>
      <c r="F237" s="235" t="s">
        <v>440</v>
      </c>
      <c r="G237" s="235"/>
      <c r="H237" s="235"/>
      <c r="I237" s="235"/>
      <c r="J237" s="159" t="s">
        <v>361</v>
      </c>
      <c r="K237" s="160">
        <v>1</v>
      </c>
      <c r="L237" s="251">
        <v>0</v>
      </c>
      <c r="M237" s="251"/>
      <c r="N237" s="236">
        <f t="shared" si="10"/>
        <v>0</v>
      </c>
      <c r="O237" s="232"/>
      <c r="P237" s="232"/>
      <c r="Q237" s="232"/>
      <c r="R237" s="144"/>
      <c r="T237" s="145" t="s">
        <v>5</v>
      </c>
      <c r="U237" s="42" t="s">
        <v>43</v>
      </c>
      <c r="V237" s="146">
        <v>0</v>
      </c>
      <c r="W237" s="146">
        <f t="shared" si="11"/>
        <v>0</v>
      </c>
      <c r="X237" s="146">
        <v>0.04</v>
      </c>
      <c r="Y237" s="146">
        <f t="shared" si="12"/>
        <v>0.04</v>
      </c>
      <c r="Z237" s="146">
        <v>0</v>
      </c>
      <c r="AA237" s="147">
        <f t="shared" si="13"/>
        <v>0</v>
      </c>
      <c r="AR237" s="19" t="s">
        <v>317</v>
      </c>
      <c r="AT237" s="19" t="s">
        <v>181</v>
      </c>
      <c r="AU237" s="19" t="s">
        <v>108</v>
      </c>
      <c r="AY237" s="19" t="s">
        <v>152</v>
      </c>
      <c r="BE237" s="148">
        <f t="shared" si="14"/>
        <v>0</v>
      </c>
      <c r="BF237" s="148">
        <f t="shared" si="15"/>
        <v>0</v>
      </c>
      <c r="BG237" s="148">
        <f t="shared" si="16"/>
        <v>0</v>
      </c>
      <c r="BH237" s="148">
        <f t="shared" si="17"/>
        <v>0</v>
      </c>
      <c r="BI237" s="148">
        <f t="shared" si="18"/>
        <v>0</v>
      </c>
      <c r="BJ237" s="19" t="s">
        <v>22</v>
      </c>
      <c r="BK237" s="148">
        <f t="shared" si="19"/>
        <v>0</v>
      </c>
      <c r="BL237" s="19" t="s">
        <v>239</v>
      </c>
      <c r="BM237" s="19" t="s">
        <v>441</v>
      </c>
    </row>
    <row r="238" spans="2:65" s="1" customFormat="1" ht="31.5" customHeight="1">
      <c r="B238" s="139"/>
      <c r="C238" s="140" t="s">
        <v>442</v>
      </c>
      <c r="D238" s="140" t="s">
        <v>154</v>
      </c>
      <c r="E238" s="141" t="s">
        <v>443</v>
      </c>
      <c r="F238" s="231" t="s">
        <v>444</v>
      </c>
      <c r="G238" s="231"/>
      <c r="H238" s="231"/>
      <c r="I238" s="231"/>
      <c r="J238" s="142" t="s">
        <v>361</v>
      </c>
      <c r="K238" s="143">
        <v>1</v>
      </c>
      <c r="L238" s="251">
        <v>0</v>
      </c>
      <c r="M238" s="251"/>
      <c r="N238" s="232">
        <f t="shared" si="10"/>
        <v>0</v>
      </c>
      <c r="O238" s="232"/>
      <c r="P238" s="232"/>
      <c r="Q238" s="232"/>
      <c r="R238" s="144"/>
      <c r="T238" s="145" t="s">
        <v>5</v>
      </c>
      <c r="U238" s="42" t="s">
        <v>43</v>
      </c>
      <c r="V238" s="146">
        <v>9.4619999999999997</v>
      </c>
      <c r="W238" s="146">
        <f t="shared" si="11"/>
        <v>9.4619999999999997</v>
      </c>
      <c r="X238" s="146">
        <v>8.0999999999999996E-4</v>
      </c>
      <c r="Y238" s="146">
        <f t="shared" si="12"/>
        <v>8.0999999999999996E-4</v>
      </c>
      <c r="Z238" s="146">
        <v>0</v>
      </c>
      <c r="AA238" s="147">
        <f t="shared" si="13"/>
        <v>0</v>
      </c>
      <c r="AR238" s="19" t="s">
        <v>239</v>
      </c>
      <c r="AT238" s="19" t="s">
        <v>154</v>
      </c>
      <c r="AU238" s="19" t="s">
        <v>108</v>
      </c>
      <c r="AY238" s="19" t="s">
        <v>152</v>
      </c>
      <c r="BE238" s="148">
        <f t="shared" si="14"/>
        <v>0</v>
      </c>
      <c r="BF238" s="148">
        <f t="shared" si="15"/>
        <v>0</v>
      </c>
      <c r="BG238" s="148">
        <f t="shared" si="16"/>
        <v>0</v>
      </c>
      <c r="BH238" s="148">
        <f t="shared" si="17"/>
        <v>0</v>
      </c>
      <c r="BI238" s="148">
        <f t="shared" si="18"/>
        <v>0</v>
      </c>
      <c r="BJ238" s="19" t="s">
        <v>22</v>
      </c>
      <c r="BK238" s="148">
        <f t="shared" si="19"/>
        <v>0</v>
      </c>
      <c r="BL238" s="19" t="s">
        <v>239</v>
      </c>
      <c r="BM238" s="19" t="s">
        <v>445</v>
      </c>
    </row>
    <row r="239" spans="2:65" s="1" customFormat="1" ht="44.25" customHeight="1">
      <c r="B239" s="139"/>
      <c r="C239" s="157" t="s">
        <v>446</v>
      </c>
      <c r="D239" s="157" t="s">
        <v>181</v>
      </c>
      <c r="E239" s="158" t="s">
        <v>447</v>
      </c>
      <c r="F239" s="235" t="s">
        <v>448</v>
      </c>
      <c r="G239" s="235"/>
      <c r="H239" s="235"/>
      <c r="I239" s="235"/>
      <c r="J239" s="159" t="s">
        <v>361</v>
      </c>
      <c r="K239" s="160">
        <v>1</v>
      </c>
      <c r="L239" s="251">
        <v>0</v>
      </c>
      <c r="M239" s="251"/>
      <c r="N239" s="236">
        <f t="shared" si="10"/>
        <v>0</v>
      </c>
      <c r="O239" s="232"/>
      <c r="P239" s="232"/>
      <c r="Q239" s="232"/>
      <c r="R239" s="144"/>
      <c r="T239" s="145" t="s">
        <v>5</v>
      </c>
      <c r="U239" s="42" t="s">
        <v>43</v>
      </c>
      <c r="V239" s="146">
        <v>0</v>
      </c>
      <c r="W239" s="146">
        <f t="shared" si="11"/>
        <v>0</v>
      </c>
      <c r="X239" s="146">
        <v>4.4999999999999998E-2</v>
      </c>
      <c r="Y239" s="146">
        <f t="shared" si="12"/>
        <v>4.4999999999999998E-2</v>
      </c>
      <c r="Z239" s="146">
        <v>0</v>
      </c>
      <c r="AA239" s="147">
        <f t="shared" si="13"/>
        <v>0</v>
      </c>
      <c r="AR239" s="19" t="s">
        <v>317</v>
      </c>
      <c r="AT239" s="19" t="s">
        <v>181</v>
      </c>
      <c r="AU239" s="19" t="s">
        <v>108</v>
      </c>
      <c r="AY239" s="19" t="s">
        <v>152</v>
      </c>
      <c r="BE239" s="148">
        <f t="shared" si="14"/>
        <v>0</v>
      </c>
      <c r="BF239" s="148">
        <f t="shared" si="15"/>
        <v>0</v>
      </c>
      <c r="BG239" s="148">
        <f t="shared" si="16"/>
        <v>0</v>
      </c>
      <c r="BH239" s="148">
        <f t="shared" si="17"/>
        <v>0</v>
      </c>
      <c r="BI239" s="148">
        <f t="shared" si="18"/>
        <v>0</v>
      </c>
      <c r="BJ239" s="19" t="s">
        <v>22</v>
      </c>
      <c r="BK239" s="148">
        <f t="shared" si="19"/>
        <v>0</v>
      </c>
      <c r="BL239" s="19" t="s">
        <v>239</v>
      </c>
      <c r="BM239" s="19" t="s">
        <v>449</v>
      </c>
    </row>
    <row r="240" spans="2:65" s="1" customFormat="1" ht="31.5" customHeight="1">
      <c r="B240" s="139"/>
      <c r="C240" s="140" t="s">
        <v>450</v>
      </c>
      <c r="D240" s="140" t="s">
        <v>154</v>
      </c>
      <c r="E240" s="141" t="s">
        <v>451</v>
      </c>
      <c r="F240" s="231" t="s">
        <v>452</v>
      </c>
      <c r="G240" s="231"/>
      <c r="H240" s="231"/>
      <c r="I240" s="231"/>
      <c r="J240" s="142" t="s">
        <v>361</v>
      </c>
      <c r="K240" s="143">
        <v>1</v>
      </c>
      <c r="L240" s="251">
        <v>0</v>
      </c>
      <c r="M240" s="251"/>
      <c r="N240" s="232">
        <f t="shared" si="10"/>
        <v>0</v>
      </c>
      <c r="O240" s="232"/>
      <c r="P240" s="232"/>
      <c r="Q240" s="232"/>
      <c r="R240" s="144"/>
      <c r="T240" s="145" t="s">
        <v>5</v>
      </c>
      <c r="U240" s="42" t="s">
        <v>43</v>
      </c>
      <c r="V240" s="146">
        <v>0.55500000000000005</v>
      </c>
      <c r="W240" s="146">
        <f t="shared" si="11"/>
        <v>0.55500000000000005</v>
      </c>
      <c r="X240" s="146">
        <v>0</v>
      </c>
      <c r="Y240" s="146">
        <f t="shared" si="12"/>
        <v>0</v>
      </c>
      <c r="Z240" s="146">
        <v>0</v>
      </c>
      <c r="AA240" s="147">
        <f t="shared" si="13"/>
        <v>0</v>
      </c>
      <c r="AR240" s="19" t="s">
        <v>239</v>
      </c>
      <c r="AT240" s="19" t="s">
        <v>154</v>
      </c>
      <c r="AU240" s="19" t="s">
        <v>108</v>
      </c>
      <c r="AY240" s="19" t="s">
        <v>152</v>
      </c>
      <c r="BE240" s="148">
        <f t="shared" si="14"/>
        <v>0</v>
      </c>
      <c r="BF240" s="148">
        <f t="shared" si="15"/>
        <v>0</v>
      </c>
      <c r="BG240" s="148">
        <f t="shared" si="16"/>
        <v>0</v>
      </c>
      <c r="BH240" s="148">
        <f t="shared" si="17"/>
        <v>0</v>
      </c>
      <c r="BI240" s="148">
        <f t="shared" si="18"/>
        <v>0</v>
      </c>
      <c r="BJ240" s="19" t="s">
        <v>22</v>
      </c>
      <c r="BK240" s="148">
        <f t="shared" si="19"/>
        <v>0</v>
      </c>
      <c r="BL240" s="19" t="s">
        <v>239</v>
      </c>
      <c r="BM240" s="19" t="s">
        <v>453</v>
      </c>
    </row>
    <row r="241" spans="2:65" s="1" customFormat="1" ht="31.5" customHeight="1">
      <c r="B241" s="139"/>
      <c r="C241" s="157" t="s">
        <v>454</v>
      </c>
      <c r="D241" s="157" t="s">
        <v>181</v>
      </c>
      <c r="E241" s="158" t="s">
        <v>455</v>
      </c>
      <c r="F241" s="235" t="s">
        <v>456</v>
      </c>
      <c r="G241" s="235"/>
      <c r="H241" s="235"/>
      <c r="I241" s="235"/>
      <c r="J241" s="159" t="s">
        <v>361</v>
      </c>
      <c r="K241" s="160">
        <v>1</v>
      </c>
      <c r="L241" s="251">
        <v>0</v>
      </c>
      <c r="M241" s="251"/>
      <c r="N241" s="236">
        <f t="shared" si="10"/>
        <v>0</v>
      </c>
      <c r="O241" s="232"/>
      <c r="P241" s="232"/>
      <c r="Q241" s="232"/>
      <c r="R241" s="144"/>
      <c r="T241" s="145" t="s">
        <v>5</v>
      </c>
      <c r="U241" s="42" t="s">
        <v>43</v>
      </c>
      <c r="V241" s="146">
        <v>0</v>
      </c>
      <c r="W241" s="146">
        <f t="shared" si="11"/>
        <v>0</v>
      </c>
      <c r="X241" s="146">
        <v>4.7000000000000002E-3</v>
      </c>
      <c r="Y241" s="146">
        <f t="shared" si="12"/>
        <v>4.7000000000000002E-3</v>
      </c>
      <c r="Z241" s="146">
        <v>0</v>
      </c>
      <c r="AA241" s="147">
        <f t="shared" si="13"/>
        <v>0</v>
      </c>
      <c r="AR241" s="19" t="s">
        <v>317</v>
      </c>
      <c r="AT241" s="19" t="s">
        <v>181</v>
      </c>
      <c r="AU241" s="19" t="s">
        <v>108</v>
      </c>
      <c r="AY241" s="19" t="s">
        <v>152</v>
      </c>
      <c r="BE241" s="148">
        <f t="shared" si="14"/>
        <v>0</v>
      </c>
      <c r="BF241" s="148">
        <f t="shared" si="15"/>
        <v>0</v>
      </c>
      <c r="BG241" s="148">
        <f t="shared" si="16"/>
        <v>0</v>
      </c>
      <c r="BH241" s="148">
        <f t="shared" si="17"/>
        <v>0</v>
      </c>
      <c r="BI241" s="148">
        <f t="shared" si="18"/>
        <v>0</v>
      </c>
      <c r="BJ241" s="19" t="s">
        <v>22</v>
      </c>
      <c r="BK241" s="148">
        <f t="shared" si="19"/>
        <v>0</v>
      </c>
      <c r="BL241" s="19" t="s">
        <v>239</v>
      </c>
      <c r="BM241" s="19" t="s">
        <v>457</v>
      </c>
    </row>
    <row r="242" spans="2:65" s="1" customFormat="1" ht="31.5" customHeight="1">
      <c r="B242" s="139"/>
      <c r="C242" s="140" t="s">
        <v>458</v>
      </c>
      <c r="D242" s="140" t="s">
        <v>154</v>
      </c>
      <c r="E242" s="141" t="s">
        <v>459</v>
      </c>
      <c r="F242" s="231" t="s">
        <v>460</v>
      </c>
      <c r="G242" s="231"/>
      <c r="H242" s="231"/>
      <c r="I242" s="231"/>
      <c r="J242" s="142" t="s">
        <v>165</v>
      </c>
      <c r="K242" s="143">
        <v>43.2</v>
      </c>
      <c r="L242" s="251">
        <v>0</v>
      </c>
      <c r="M242" s="251"/>
      <c r="N242" s="232">
        <f t="shared" si="10"/>
        <v>0</v>
      </c>
      <c r="O242" s="232"/>
      <c r="P242" s="232"/>
      <c r="Q242" s="232"/>
      <c r="R242" s="144"/>
      <c r="T242" s="145" t="s">
        <v>5</v>
      </c>
      <c r="U242" s="42" t="s">
        <v>43</v>
      </c>
      <c r="V242" s="146">
        <v>0.34499999999999997</v>
      </c>
      <c r="W242" s="146">
        <f t="shared" si="11"/>
        <v>14.904</v>
      </c>
      <c r="X242" s="146">
        <v>0</v>
      </c>
      <c r="Y242" s="146">
        <f t="shared" si="12"/>
        <v>0</v>
      </c>
      <c r="Z242" s="146">
        <v>0</v>
      </c>
      <c r="AA242" s="147">
        <f t="shared" si="13"/>
        <v>0</v>
      </c>
      <c r="AR242" s="19" t="s">
        <v>239</v>
      </c>
      <c r="AT242" s="19" t="s">
        <v>154</v>
      </c>
      <c r="AU242" s="19" t="s">
        <v>108</v>
      </c>
      <c r="AY242" s="19" t="s">
        <v>152</v>
      </c>
      <c r="BE242" s="148">
        <f t="shared" si="14"/>
        <v>0</v>
      </c>
      <c r="BF242" s="148">
        <f t="shared" si="15"/>
        <v>0</v>
      </c>
      <c r="BG242" s="148">
        <f t="shared" si="16"/>
        <v>0</v>
      </c>
      <c r="BH242" s="148">
        <f t="shared" si="17"/>
        <v>0</v>
      </c>
      <c r="BI242" s="148">
        <f t="shared" si="18"/>
        <v>0</v>
      </c>
      <c r="BJ242" s="19" t="s">
        <v>22</v>
      </c>
      <c r="BK242" s="148">
        <f t="shared" si="19"/>
        <v>0</v>
      </c>
      <c r="BL242" s="19" t="s">
        <v>239</v>
      </c>
      <c r="BM242" s="19" t="s">
        <v>461</v>
      </c>
    </row>
    <row r="243" spans="2:65" s="1" customFormat="1" ht="22.5" customHeight="1">
      <c r="B243" s="139"/>
      <c r="C243" s="157" t="s">
        <v>462</v>
      </c>
      <c r="D243" s="157" t="s">
        <v>181</v>
      </c>
      <c r="E243" s="158" t="s">
        <v>463</v>
      </c>
      <c r="F243" s="235" t="s">
        <v>464</v>
      </c>
      <c r="G243" s="235"/>
      <c r="H243" s="235"/>
      <c r="I243" s="235"/>
      <c r="J243" s="159" t="s">
        <v>165</v>
      </c>
      <c r="K243" s="160">
        <v>43.2</v>
      </c>
      <c r="L243" s="251">
        <v>0</v>
      </c>
      <c r="M243" s="251"/>
      <c r="N243" s="236">
        <f t="shared" si="10"/>
        <v>0</v>
      </c>
      <c r="O243" s="232"/>
      <c r="P243" s="232"/>
      <c r="Q243" s="232"/>
      <c r="R243" s="144"/>
      <c r="T243" s="145" t="s">
        <v>5</v>
      </c>
      <c r="U243" s="42" t="s">
        <v>43</v>
      </c>
      <c r="V243" s="146">
        <v>0</v>
      </c>
      <c r="W243" s="146">
        <f t="shared" si="11"/>
        <v>0</v>
      </c>
      <c r="X243" s="146">
        <v>7.0000000000000001E-3</v>
      </c>
      <c r="Y243" s="146">
        <f t="shared" si="12"/>
        <v>0.3024</v>
      </c>
      <c r="Z243" s="146">
        <v>0</v>
      </c>
      <c r="AA243" s="147">
        <f t="shared" si="13"/>
        <v>0</v>
      </c>
      <c r="AR243" s="19" t="s">
        <v>317</v>
      </c>
      <c r="AT243" s="19" t="s">
        <v>181</v>
      </c>
      <c r="AU243" s="19" t="s">
        <v>108</v>
      </c>
      <c r="AY243" s="19" t="s">
        <v>152</v>
      </c>
      <c r="BE243" s="148">
        <f t="shared" si="14"/>
        <v>0</v>
      </c>
      <c r="BF243" s="148">
        <f t="shared" si="15"/>
        <v>0</v>
      </c>
      <c r="BG243" s="148">
        <f t="shared" si="16"/>
        <v>0</v>
      </c>
      <c r="BH243" s="148">
        <f t="shared" si="17"/>
        <v>0</v>
      </c>
      <c r="BI243" s="148">
        <f t="shared" si="18"/>
        <v>0</v>
      </c>
      <c r="BJ243" s="19" t="s">
        <v>22</v>
      </c>
      <c r="BK243" s="148">
        <f t="shared" si="19"/>
        <v>0</v>
      </c>
      <c r="BL243" s="19" t="s">
        <v>239</v>
      </c>
      <c r="BM243" s="19" t="s">
        <v>465</v>
      </c>
    </row>
    <row r="244" spans="2:65" s="1" customFormat="1" ht="31.5" customHeight="1">
      <c r="B244" s="139"/>
      <c r="C244" s="140" t="s">
        <v>466</v>
      </c>
      <c r="D244" s="140" t="s">
        <v>154</v>
      </c>
      <c r="E244" s="141" t="s">
        <v>467</v>
      </c>
      <c r="F244" s="231" t="s">
        <v>468</v>
      </c>
      <c r="G244" s="231"/>
      <c r="H244" s="231"/>
      <c r="I244" s="231"/>
      <c r="J244" s="142" t="s">
        <v>340</v>
      </c>
      <c r="K244" s="143">
        <v>4642.1689999999999</v>
      </c>
      <c r="L244" s="251">
        <v>0</v>
      </c>
      <c r="M244" s="251"/>
      <c r="N244" s="232">
        <f t="shared" si="10"/>
        <v>0</v>
      </c>
      <c r="O244" s="232"/>
      <c r="P244" s="232"/>
      <c r="Q244" s="232"/>
      <c r="R244" s="144"/>
      <c r="T244" s="145" t="s">
        <v>5</v>
      </c>
      <c r="U244" s="42" t="s">
        <v>43</v>
      </c>
      <c r="V244" s="146">
        <v>0</v>
      </c>
      <c r="W244" s="146">
        <f t="shared" si="11"/>
        <v>0</v>
      </c>
      <c r="X244" s="146">
        <v>0</v>
      </c>
      <c r="Y244" s="146">
        <f t="shared" si="12"/>
        <v>0</v>
      </c>
      <c r="Z244" s="146">
        <v>0</v>
      </c>
      <c r="AA244" s="147">
        <f t="shared" si="13"/>
        <v>0</v>
      </c>
      <c r="AR244" s="19" t="s">
        <v>239</v>
      </c>
      <c r="AT244" s="19" t="s">
        <v>154</v>
      </c>
      <c r="AU244" s="19" t="s">
        <v>108</v>
      </c>
      <c r="AY244" s="19" t="s">
        <v>152</v>
      </c>
      <c r="BE244" s="148">
        <f t="shared" si="14"/>
        <v>0</v>
      </c>
      <c r="BF244" s="148">
        <f t="shared" si="15"/>
        <v>0</v>
      </c>
      <c r="BG244" s="148">
        <f t="shared" si="16"/>
        <v>0</v>
      </c>
      <c r="BH244" s="148">
        <f t="shared" si="17"/>
        <v>0</v>
      </c>
      <c r="BI244" s="148">
        <f t="shared" si="18"/>
        <v>0</v>
      </c>
      <c r="BJ244" s="19" t="s">
        <v>22</v>
      </c>
      <c r="BK244" s="148">
        <f t="shared" si="19"/>
        <v>0</v>
      </c>
      <c r="BL244" s="19" t="s">
        <v>239</v>
      </c>
      <c r="BM244" s="19" t="s">
        <v>469</v>
      </c>
    </row>
    <row r="245" spans="2:65" s="9" customFormat="1" ht="29.85" customHeight="1">
      <c r="B245" s="128"/>
      <c r="C245" s="129"/>
      <c r="D245" s="138" t="s">
        <v>134</v>
      </c>
      <c r="E245" s="138"/>
      <c r="F245" s="138"/>
      <c r="G245" s="138"/>
      <c r="H245" s="138"/>
      <c r="I245" s="138"/>
      <c r="J245" s="138"/>
      <c r="K245" s="138"/>
      <c r="L245" s="138"/>
      <c r="M245" s="138"/>
      <c r="N245" s="241">
        <f>BK245</f>
        <v>0</v>
      </c>
      <c r="O245" s="242"/>
      <c r="P245" s="242"/>
      <c r="Q245" s="242"/>
      <c r="R245" s="131"/>
      <c r="T245" s="132"/>
      <c r="U245" s="129"/>
      <c r="V245" s="129"/>
      <c r="W245" s="133">
        <f>SUM(W246:W251)</f>
        <v>32.085120000000003</v>
      </c>
      <c r="X245" s="129"/>
      <c r="Y245" s="133">
        <f>SUM(Y246:Y251)</f>
        <v>0.26016040000000001</v>
      </c>
      <c r="Z245" s="129"/>
      <c r="AA245" s="134">
        <f>SUM(AA246:AA251)</f>
        <v>0</v>
      </c>
      <c r="AR245" s="135" t="s">
        <v>108</v>
      </c>
      <c r="AT245" s="136" t="s">
        <v>77</v>
      </c>
      <c r="AU245" s="136" t="s">
        <v>22</v>
      </c>
      <c r="AY245" s="135" t="s">
        <v>152</v>
      </c>
      <c r="BK245" s="137">
        <f>SUM(BK246:BK251)</f>
        <v>0</v>
      </c>
    </row>
    <row r="246" spans="2:65" s="1" customFormat="1" ht="22.5" customHeight="1">
      <c r="B246" s="139"/>
      <c r="C246" s="140" t="s">
        <v>470</v>
      </c>
      <c r="D246" s="140" t="s">
        <v>154</v>
      </c>
      <c r="E246" s="141" t="s">
        <v>471</v>
      </c>
      <c r="F246" s="231" t="s">
        <v>472</v>
      </c>
      <c r="G246" s="231"/>
      <c r="H246" s="231"/>
      <c r="I246" s="231"/>
      <c r="J246" s="142" t="s">
        <v>169</v>
      </c>
      <c r="K246" s="143">
        <v>45.04</v>
      </c>
      <c r="L246" s="251">
        <v>0</v>
      </c>
      <c r="M246" s="251"/>
      <c r="N246" s="232">
        <f>ROUND(L246*K246,2)</f>
        <v>0</v>
      </c>
      <c r="O246" s="232"/>
      <c r="P246" s="232"/>
      <c r="Q246" s="232"/>
      <c r="R246" s="144"/>
      <c r="T246" s="145" t="s">
        <v>5</v>
      </c>
      <c r="U246" s="42" t="s">
        <v>43</v>
      </c>
      <c r="V246" s="146">
        <v>0.67800000000000005</v>
      </c>
      <c r="W246" s="146">
        <f>V246*K246</f>
        <v>30.537120000000002</v>
      </c>
      <c r="X246" s="146">
        <v>1.0000000000000001E-5</v>
      </c>
      <c r="Y246" s="146">
        <f>X246*K246</f>
        <v>4.5040000000000005E-4</v>
      </c>
      <c r="Z246" s="146">
        <v>0</v>
      </c>
      <c r="AA246" s="147">
        <f>Z246*K246</f>
        <v>0</v>
      </c>
      <c r="AR246" s="19" t="s">
        <v>239</v>
      </c>
      <c r="AT246" s="19" t="s">
        <v>154</v>
      </c>
      <c r="AU246" s="19" t="s">
        <v>108</v>
      </c>
      <c r="AY246" s="19" t="s">
        <v>152</v>
      </c>
      <c r="BE246" s="148">
        <f>IF(U246="základní",N246,0)</f>
        <v>0</v>
      </c>
      <c r="BF246" s="148">
        <f>IF(U246="snížená",N246,0)</f>
        <v>0</v>
      </c>
      <c r="BG246" s="148">
        <f>IF(U246="zákl. přenesená",N246,0)</f>
        <v>0</v>
      </c>
      <c r="BH246" s="148">
        <f>IF(U246="sníž. přenesená",N246,0)</f>
        <v>0</v>
      </c>
      <c r="BI246" s="148">
        <f>IF(U246="nulová",N246,0)</f>
        <v>0</v>
      </c>
      <c r="BJ246" s="19" t="s">
        <v>22</v>
      </c>
      <c r="BK246" s="148">
        <f>ROUND(L246*K246,2)</f>
        <v>0</v>
      </c>
      <c r="BL246" s="19" t="s">
        <v>239</v>
      </c>
      <c r="BM246" s="19" t="s">
        <v>473</v>
      </c>
    </row>
    <row r="247" spans="2:65" s="10" customFormat="1" ht="22.5" customHeight="1">
      <c r="B247" s="149"/>
      <c r="C247" s="150"/>
      <c r="D247" s="150"/>
      <c r="E247" s="151" t="s">
        <v>5</v>
      </c>
      <c r="F247" s="233" t="s">
        <v>474</v>
      </c>
      <c r="G247" s="234"/>
      <c r="H247" s="234"/>
      <c r="I247" s="234"/>
      <c r="J247" s="150"/>
      <c r="K247" s="152">
        <v>45.04</v>
      </c>
      <c r="L247" s="150"/>
      <c r="M247" s="150"/>
      <c r="N247" s="150"/>
      <c r="O247" s="150"/>
      <c r="P247" s="150"/>
      <c r="Q247" s="150"/>
      <c r="R247" s="153"/>
      <c r="T247" s="154"/>
      <c r="U247" s="150"/>
      <c r="V247" s="150"/>
      <c r="W247" s="150"/>
      <c r="X247" s="150"/>
      <c r="Y247" s="150"/>
      <c r="Z247" s="150"/>
      <c r="AA247" s="155"/>
      <c r="AT247" s="156" t="s">
        <v>161</v>
      </c>
      <c r="AU247" s="156" t="s">
        <v>108</v>
      </c>
      <c r="AV247" s="10" t="s">
        <v>108</v>
      </c>
      <c r="AW247" s="10" t="s">
        <v>36</v>
      </c>
      <c r="AX247" s="10" t="s">
        <v>22</v>
      </c>
      <c r="AY247" s="156" t="s">
        <v>152</v>
      </c>
    </row>
    <row r="248" spans="2:65" s="1" customFormat="1" ht="22.5" customHeight="1">
      <c r="B248" s="139"/>
      <c r="C248" s="157" t="s">
        <v>475</v>
      </c>
      <c r="D248" s="157" t="s">
        <v>181</v>
      </c>
      <c r="E248" s="158" t="s">
        <v>476</v>
      </c>
      <c r="F248" s="235" t="s">
        <v>477</v>
      </c>
      <c r="G248" s="235"/>
      <c r="H248" s="235"/>
      <c r="I248" s="235"/>
      <c r="J248" s="159" t="s">
        <v>169</v>
      </c>
      <c r="K248" s="160">
        <v>45.04</v>
      </c>
      <c r="L248" s="251">
        <v>0</v>
      </c>
      <c r="M248" s="251"/>
      <c r="N248" s="236">
        <f>ROUND(L248*K248,2)</f>
        <v>0</v>
      </c>
      <c r="O248" s="232"/>
      <c r="P248" s="232"/>
      <c r="Q248" s="232"/>
      <c r="R248" s="144"/>
      <c r="T248" s="145" t="s">
        <v>5</v>
      </c>
      <c r="U248" s="42" t="s">
        <v>43</v>
      </c>
      <c r="V248" s="146">
        <v>0</v>
      </c>
      <c r="W248" s="146">
        <f>V248*K248</f>
        <v>0</v>
      </c>
      <c r="X248" s="146">
        <v>1.5E-3</v>
      </c>
      <c r="Y248" s="146">
        <f>X248*K248</f>
        <v>6.7559999999999995E-2</v>
      </c>
      <c r="Z248" s="146">
        <v>0</v>
      </c>
      <c r="AA248" s="147">
        <f>Z248*K248</f>
        <v>0</v>
      </c>
      <c r="AR248" s="19" t="s">
        <v>317</v>
      </c>
      <c r="AT248" s="19" t="s">
        <v>181</v>
      </c>
      <c r="AU248" s="19" t="s">
        <v>108</v>
      </c>
      <c r="AY248" s="19" t="s">
        <v>152</v>
      </c>
      <c r="BE248" s="148">
        <f>IF(U248="základní",N248,0)</f>
        <v>0</v>
      </c>
      <c r="BF248" s="148">
        <f>IF(U248="snížená",N248,0)</f>
        <v>0</v>
      </c>
      <c r="BG248" s="148">
        <f>IF(U248="zákl. přenesená",N248,0)</f>
        <v>0</v>
      </c>
      <c r="BH248" s="148">
        <f>IF(U248="sníž. přenesená",N248,0)</f>
        <v>0</v>
      </c>
      <c r="BI248" s="148">
        <f>IF(U248="nulová",N248,0)</f>
        <v>0</v>
      </c>
      <c r="BJ248" s="19" t="s">
        <v>22</v>
      </c>
      <c r="BK248" s="148">
        <f>ROUND(L248*K248,2)</f>
        <v>0</v>
      </c>
      <c r="BL248" s="19" t="s">
        <v>239</v>
      </c>
      <c r="BM248" s="19" t="s">
        <v>478</v>
      </c>
    </row>
    <row r="249" spans="2:65" s="1" customFormat="1" ht="31.5" customHeight="1">
      <c r="B249" s="139"/>
      <c r="C249" s="140" t="s">
        <v>479</v>
      </c>
      <c r="D249" s="140" t="s">
        <v>154</v>
      </c>
      <c r="E249" s="141" t="s">
        <v>480</v>
      </c>
      <c r="F249" s="231" t="s">
        <v>481</v>
      </c>
      <c r="G249" s="231"/>
      <c r="H249" s="231"/>
      <c r="I249" s="231"/>
      <c r="J249" s="142" t="s">
        <v>165</v>
      </c>
      <c r="K249" s="143">
        <v>3</v>
      </c>
      <c r="L249" s="251">
        <v>0</v>
      </c>
      <c r="M249" s="251"/>
      <c r="N249" s="232">
        <f>ROUND(L249*K249,2)</f>
        <v>0</v>
      </c>
      <c r="O249" s="232"/>
      <c r="P249" s="232"/>
      <c r="Q249" s="232"/>
      <c r="R249" s="144"/>
      <c r="T249" s="145" t="s">
        <v>5</v>
      </c>
      <c r="U249" s="42" t="s">
        <v>43</v>
      </c>
      <c r="V249" s="146">
        <v>0.51600000000000001</v>
      </c>
      <c r="W249" s="146">
        <f>V249*K249</f>
        <v>1.548</v>
      </c>
      <c r="X249" s="146">
        <v>5.0000000000000002E-5</v>
      </c>
      <c r="Y249" s="146">
        <f>X249*K249</f>
        <v>1.5000000000000001E-4</v>
      </c>
      <c r="Z249" s="146">
        <v>0</v>
      </c>
      <c r="AA249" s="147">
        <f>Z249*K249</f>
        <v>0</v>
      </c>
      <c r="AR249" s="19" t="s">
        <v>239</v>
      </c>
      <c r="AT249" s="19" t="s">
        <v>154</v>
      </c>
      <c r="AU249" s="19" t="s">
        <v>108</v>
      </c>
      <c r="AY249" s="19" t="s">
        <v>152</v>
      </c>
      <c r="BE249" s="148">
        <f>IF(U249="základní",N249,0)</f>
        <v>0</v>
      </c>
      <c r="BF249" s="148">
        <f>IF(U249="snížená",N249,0)</f>
        <v>0</v>
      </c>
      <c r="BG249" s="148">
        <f>IF(U249="zákl. přenesená",N249,0)</f>
        <v>0</v>
      </c>
      <c r="BH249" s="148">
        <f>IF(U249="sníž. přenesená",N249,0)</f>
        <v>0</v>
      </c>
      <c r="BI249" s="148">
        <f>IF(U249="nulová",N249,0)</f>
        <v>0</v>
      </c>
      <c r="BJ249" s="19" t="s">
        <v>22</v>
      </c>
      <c r="BK249" s="148">
        <f>ROUND(L249*K249,2)</f>
        <v>0</v>
      </c>
      <c r="BL249" s="19" t="s">
        <v>239</v>
      </c>
      <c r="BM249" s="19" t="s">
        <v>482</v>
      </c>
    </row>
    <row r="250" spans="2:65" s="1" customFormat="1" ht="22.5" customHeight="1">
      <c r="B250" s="139"/>
      <c r="C250" s="157" t="s">
        <v>483</v>
      </c>
      <c r="D250" s="157" t="s">
        <v>181</v>
      </c>
      <c r="E250" s="158" t="s">
        <v>484</v>
      </c>
      <c r="F250" s="235" t="s">
        <v>485</v>
      </c>
      <c r="G250" s="235"/>
      <c r="H250" s="235"/>
      <c r="I250" s="235"/>
      <c r="J250" s="159" t="s">
        <v>165</v>
      </c>
      <c r="K250" s="160">
        <v>3</v>
      </c>
      <c r="L250" s="251">
        <v>0</v>
      </c>
      <c r="M250" s="251"/>
      <c r="N250" s="236">
        <f>ROUND(L250*K250,2)</f>
        <v>0</v>
      </c>
      <c r="O250" s="232"/>
      <c r="P250" s="232"/>
      <c r="Q250" s="232"/>
      <c r="R250" s="144"/>
      <c r="T250" s="145" t="s">
        <v>5</v>
      </c>
      <c r="U250" s="42" t="s">
        <v>43</v>
      </c>
      <c r="V250" s="146">
        <v>0</v>
      </c>
      <c r="W250" s="146">
        <f>V250*K250</f>
        <v>0</v>
      </c>
      <c r="X250" s="146">
        <v>6.4000000000000001E-2</v>
      </c>
      <c r="Y250" s="146">
        <f>X250*K250</f>
        <v>0.192</v>
      </c>
      <c r="Z250" s="146">
        <v>0</v>
      </c>
      <c r="AA250" s="147">
        <f>Z250*K250</f>
        <v>0</v>
      </c>
      <c r="AR250" s="19" t="s">
        <v>317</v>
      </c>
      <c r="AT250" s="19" t="s">
        <v>181</v>
      </c>
      <c r="AU250" s="19" t="s">
        <v>108</v>
      </c>
      <c r="AY250" s="19" t="s">
        <v>152</v>
      </c>
      <c r="BE250" s="148">
        <f>IF(U250="základní",N250,0)</f>
        <v>0</v>
      </c>
      <c r="BF250" s="148">
        <f>IF(U250="snížená",N250,0)</f>
        <v>0</v>
      </c>
      <c r="BG250" s="148">
        <f>IF(U250="zákl. přenesená",N250,0)</f>
        <v>0</v>
      </c>
      <c r="BH250" s="148">
        <f>IF(U250="sníž. přenesená",N250,0)</f>
        <v>0</v>
      </c>
      <c r="BI250" s="148">
        <f>IF(U250="nulová",N250,0)</f>
        <v>0</v>
      </c>
      <c r="BJ250" s="19" t="s">
        <v>22</v>
      </c>
      <c r="BK250" s="148">
        <f>ROUND(L250*K250,2)</f>
        <v>0</v>
      </c>
      <c r="BL250" s="19" t="s">
        <v>239</v>
      </c>
      <c r="BM250" s="19" t="s">
        <v>486</v>
      </c>
    </row>
    <row r="251" spans="2:65" s="1" customFormat="1" ht="31.5" customHeight="1">
      <c r="B251" s="139"/>
      <c r="C251" s="140" t="s">
        <v>487</v>
      </c>
      <c r="D251" s="140" t="s">
        <v>154</v>
      </c>
      <c r="E251" s="141" t="s">
        <v>488</v>
      </c>
      <c r="F251" s="231" t="s">
        <v>489</v>
      </c>
      <c r="G251" s="231"/>
      <c r="H251" s="231"/>
      <c r="I251" s="231"/>
      <c r="J251" s="142" t="s">
        <v>340</v>
      </c>
      <c r="K251" s="143">
        <v>671.13400000000001</v>
      </c>
      <c r="L251" s="251">
        <v>0</v>
      </c>
      <c r="M251" s="251"/>
      <c r="N251" s="232">
        <f>ROUND(L251*K251,2)</f>
        <v>0</v>
      </c>
      <c r="O251" s="232"/>
      <c r="P251" s="232"/>
      <c r="Q251" s="232"/>
      <c r="R251" s="144"/>
      <c r="T251" s="145" t="s">
        <v>5</v>
      </c>
      <c r="U251" s="42" t="s">
        <v>43</v>
      </c>
      <c r="V251" s="146">
        <v>0</v>
      </c>
      <c r="W251" s="146">
        <f>V251*K251</f>
        <v>0</v>
      </c>
      <c r="X251" s="146">
        <v>0</v>
      </c>
      <c r="Y251" s="146">
        <f>X251*K251</f>
        <v>0</v>
      </c>
      <c r="Z251" s="146">
        <v>0</v>
      </c>
      <c r="AA251" s="147">
        <f>Z251*K251</f>
        <v>0</v>
      </c>
      <c r="AR251" s="19" t="s">
        <v>239</v>
      </c>
      <c r="AT251" s="19" t="s">
        <v>154</v>
      </c>
      <c r="AU251" s="19" t="s">
        <v>108</v>
      </c>
      <c r="AY251" s="19" t="s">
        <v>152</v>
      </c>
      <c r="BE251" s="148">
        <f>IF(U251="základní",N251,0)</f>
        <v>0</v>
      </c>
      <c r="BF251" s="148">
        <f>IF(U251="snížená",N251,0)</f>
        <v>0</v>
      </c>
      <c r="BG251" s="148">
        <f>IF(U251="zákl. přenesená",N251,0)</f>
        <v>0</v>
      </c>
      <c r="BH251" s="148">
        <f>IF(U251="sníž. přenesená",N251,0)</f>
        <v>0</v>
      </c>
      <c r="BI251" s="148">
        <f>IF(U251="nulová",N251,0)</f>
        <v>0</v>
      </c>
      <c r="BJ251" s="19" t="s">
        <v>22</v>
      </c>
      <c r="BK251" s="148">
        <f>ROUND(L251*K251,2)</f>
        <v>0</v>
      </c>
      <c r="BL251" s="19" t="s">
        <v>239</v>
      </c>
      <c r="BM251" s="19" t="s">
        <v>490</v>
      </c>
    </row>
    <row r="252" spans="2:65" s="9" customFormat="1" ht="29.85" customHeight="1">
      <c r="B252" s="128"/>
      <c r="C252" s="129"/>
      <c r="D252" s="138" t="s">
        <v>135</v>
      </c>
      <c r="E252" s="138"/>
      <c r="F252" s="138"/>
      <c r="G252" s="138"/>
      <c r="H252" s="138"/>
      <c r="I252" s="138"/>
      <c r="J252" s="138"/>
      <c r="K252" s="138"/>
      <c r="L252" s="138"/>
      <c r="M252" s="138"/>
      <c r="N252" s="241">
        <f>BK252</f>
        <v>0</v>
      </c>
      <c r="O252" s="242"/>
      <c r="P252" s="242"/>
      <c r="Q252" s="242"/>
      <c r="R252" s="131"/>
      <c r="T252" s="132"/>
      <c r="U252" s="129"/>
      <c r="V252" s="129"/>
      <c r="W252" s="133">
        <f>SUM(W253:W256)</f>
        <v>63.387039999999999</v>
      </c>
      <c r="X252" s="129"/>
      <c r="Y252" s="133">
        <f>SUM(Y253:Y256)</f>
        <v>0.17874880000000001</v>
      </c>
      <c r="Z252" s="129"/>
      <c r="AA252" s="134">
        <f>SUM(AA253:AA256)</f>
        <v>0</v>
      </c>
      <c r="AR252" s="135" t="s">
        <v>108</v>
      </c>
      <c r="AT252" s="136" t="s">
        <v>77</v>
      </c>
      <c r="AU252" s="136" t="s">
        <v>22</v>
      </c>
      <c r="AY252" s="135" t="s">
        <v>152</v>
      </c>
      <c r="BK252" s="137">
        <f>SUM(BK253:BK256)</f>
        <v>0</v>
      </c>
    </row>
    <row r="253" spans="2:65" s="1" customFormat="1" ht="31.5" customHeight="1">
      <c r="B253" s="139"/>
      <c r="C253" s="140" t="s">
        <v>491</v>
      </c>
      <c r="D253" s="140" t="s">
        <v>154</v>
      </c>
      <c r="E253" s="141" t="s">
        <v>492</v>
      </c>
      <c r="F253" s="231" t="s">
        <v>493</v>
      </c>
      <c r="G253" s="231"/>
      <c r="H253" s="231"/>
      <c r="I253" s="231"/>
      <c r="J253" s="142" t="s">
        <v>169</v>
      </c>
      <c r="K253" s="143">
        <v>236</v>
      </c>
      <c r="L253" s="251">
        <v>0</v>
      </c>
      <c r="M253" s="251"/>
      <c r="N253" s="232">
        <f>ROUND(L253*K253,2)</f>
        <v>0</v>
      </c>
      <c r="O253" s="232"/>
      <c r="P253" s="232"/>
      <c r="Q253" s="232"/>
      <c r="R253" s="144"/>
      <c r="T253" s="145" t="s">
        <v>5</v>
      </c>
      <c r="U253" s="42" t="s">
        <v>43</v>
      </c>
      <c r="V253" s="146">
        <v>4.4999999999999998E-2</v>
      </c>
      <c r="W253" s="146">
        <f>V253*K253</f>
        <v>10.62</v>
      </c>
      <c r="X253" s="146">
        <v>0</v>
      </c>
      <c r="Y253" s="146">
        <f>X253*K253</f>
        <v>0</v>
      </c>
      <c r="Z253" s="146">
        <v>0</v>
      </c>
      <c r="AA253" s="147">
        <f>Z253*K253</f>
        <v>0</v>
      </c>
      <c r="AR253" s="19" t="s">
        <v>239</v>
      </c>
      <c r="AT253" s="19" t="s">
        <v>154</v>
      </c>
      <c r="AU253" s="19" t="s">
        <v>108</v>
      </c>
      <c r="AY253" s="19" t="s">
        <v>152</v>
      </c>
      <c r="BE253" s="148">
        <f>IF(U253="základní",N253,0)</f>
        <v>0</v>
      </c>
      <c r="BF253" s="148">
        <f>IF(U253="snížená",N253,0)</f>
        <v>0</v>
      </c>
      <c r="BG253" s="148">
        <f>IF(U253="zákl. přenesená",N253,0)</f>
        <v>0</v>
      </c>
      <c r="BH253" s="148">
        <f>IF(U253="sníž. přenesená",N253,0)</f>
        <v>0</v>
      </c>
      <c r="BI253" s="148">
        <f>IF(U253="nulová",N253,0)</f>
        <v>0</v>
      </c>
      <c r="BJ253" s="19" t="s">
        <v>22</v>
      </c>
      <c r="BK253" s="148">
        <f>ROUND(L253*K253,2)</f>
        <v>0</v>
      </c>
      <c r="BL253" s="19" t="s">
        <v>239</v>
      </c>
      <c r="BM253" s="19" t="s">
        <v>494</v>
      </c>
    </row>
    <row r="254" spans="2:65" s="1" customFormat="1" ht="44.25" customHeight="1">
      <c r="B254" s="139"/>
      <c r="C254" s="140" t="s">
        <v>495</v>
      </c>
      <c r="D254" s="140" t="s">
        <v>154</v>
      </c>
      <c r="E254" s="141" t="s">
        <v>496</v>
      </c>
      <c r="F254" s="231" t="s">
        <v>497</v>
      </c>
      <c r="G254" s="231"/>
      <c r="H254" s="231"/>
      <c r="I254" s="231"/>
      <c r="J254" s="142" t="s">
        <v>169</v>
      </c>
      <c r="K254" s="143">
        <v>236</v>
      </c>
      <c r="L254" s="251">
        <v>0</v>
      </c>
      <c r="M254" s="251"/>
      <c r="N254" s="232">
        <f>ROUND(L254*K254,2)</f>
        <v>0</v>
      </c>
      <c r="O254" s="232"/>
      <c r="P254" s="232"/>
      <c r="Q254" s="232"/>
      <c r="R254" s="144"/>
      <c r="T254" s="145" t="s">
        <v>5</v>
      </c>
      <c r="U254" s="42" t="s">
        <v>43</v>
      </c>
      <c r="V254" s="146">
        <v>0.19</v>
      </c>
      <c r="W254" s="146">
        <f>V254*K254</f>
        <v>44.84</v>
      </c>
      <c r="X254" s="146">
        <v>6.2E-4</v>
      </c>
      <c r="Y254" s="146">
        <f>X254*K254</f>
        <v>0.14632000000000001</v>
      </c>
      <c r="Z254" s="146">
        <v>0</v>
      </c>
      <c r="AA254" s="147">
        <f>Z254*K254</f>
        <v>0</v>
      </c>
      <c r="AR254" s="19" t="s">
        <v>239</v>
      </c>
      <c r="AT254" s="19" t="s">
        <v>154</v>
      </c>
      <c r="AU254" s="19" t="s">
        <v>108</v>
      </c>
      <c r="AY254" s="19" t="s">
        <v>152</v>
      </c>
      <c r="BE254" s="148">
        <f>IF(U254="základní",N254,0)</f>
        <v>0</v>
      </c>
      <c r="BF254" s="148">
        <f>IF(U254="snížená",N254,0)</f>
        <v>0</v>
      </c>
      <c r="BG254" s="148">
        <f>IF(U254="zákl. přenesená",N254,0)</f>
        <v>0</v>
      </c>
      <c r="BH254" s="148">
        <f>IF(U254="sníž. přenesená",N254,0)</f>
        <v>0</v>
      </c>
      <c r="BI254" s="148">
        <f>IF(U254="nulová",N254,0)</f>
        <v>0</v>
      </c>
      <c r="BJ254" s="19" t="s">
        <v>22</v>
      </c>
      <c r="BK254" s="148">
        <f>ROUND(L254*K254,2)</f>
        <v>0</v>
      </c>
      <c r="BL254" s="19" t="s">
        <v>239</v>
      </c>
      <c r="BM254" s="19" t="s">
        <v>498</v>
      </c>
    </row>
    <row r="255" spans="2:65" s="1" customFormat="1" ht="31.5" customHeight="1">
      <c r="B255" s="139"/>
      <c r="C255" s="140" t="s">
        <v>499</v>
      </c>
      <c r="D255" s="140" t="s">
        <v>154</v>
      </c>
      <c r="E255" s="141" t="s">
        <v>500</v>
      </c>
      <c r="F255" s="231" t="s">
        <v>501</v>
      </c>
      <c r="G255" s="231"/>
      <c r="H255" s="231"/>
      <c r="I255" s="231"/>
      <c r="J255" s="142" t="s">
        <v>169</v>
      </c>
      <c r="K255" s="143">
        <v>45.04</v>
      </c>
      <c r="L255" s="251">
        <v>0</v>
      </c>
      <c r="M255" s="251"/>
      <c r="N255" s="232">
        <f>ROUND(L255*K255,2)</f>
        <v>0</v>
      </c>
      <c r="O255" s="232"/>
      <c r="P255" s="232"/>
      <c r="Q255" s="232"/>
      <c r="R255" s="144"/>
      <c r="T255" s="145" t="s">
        <v>5</v>
      </c>
      <c r="U255" s="42" t="s">
        <v>43</v>
      </c>
      <c r="V255" s="146">
        <v>0.17599999999999999</v>
      </c>
      <c r="W255" s="146">
        <f>V255*K255</f>
        <v>7.927039999999999</v>
      </c>
      <c r="X255" s="146">
        <v>7.2000000000000005E-4</v>
      </c>
      <c r="Y255" s="146">
        <f>X255*K255</f>
        <v>3.2428800000000001E-2</v>
      </c>
      <c r="Z255" s="146">
        <v>0</v>
      </c>
      <c r="AA255" s="147">
        <f>Z255*K255</f>
        <v>0</v>
      </c>
      <c r="AR255" s="19" t="s">
        <v>239</v>
      </c>
      <c r="AT255" s="19" t="s">
        <v>154</v>
      </c>
      <c r="AU255" s="19" t="s">
        <v>108</v>
      </c>
      <c r="AY255" s="19" t="s">
        <v>152</v>
      </c>
      <c r="BE255" s="148">
        <f>IF(U255="základní",N255,0)</f>
        <v>0</v>
      </c>
      <c r="BF255" s="148">
        <f>IF(U255="snížená",N255,0)</f>
        <v>0</v>
      </c>
      <c r="BG255" s="148">
        <f>IF(U255="zákl. přenesená",N255,0)</f>
        <v>0</v>
      </c>
      <c r="BH255" s="148">
        <f>IF(U255="sníž. přenesená",N255,0)</f>
        <v>0</v>
      </c>
      <c r="BI255" s="148">
        <f>IF(U255="nulová",N255,0)</f>
        <v>0</v>
      </c>
      <c r="BJ255" s="19" t="s">
        <v>22</v>
      </c>
      <c r="BK255" s="148">
        <f>ROUND(L255*K255,2)</f>
        <v>0</v>
      </c>
      <c r="BL255" s="19" t="s">
        <v>239</v>
      </c>
      <c r="BM255" s="19" t="s">
        <v>502</v>
      </c>
    </row>
    <row r="256" spans="2:65" s="10" customFormat="1" ht="22.5" customHeight="1">
      <c r="B256" s="149"/>
      <c r="C256" s="150"/>
      <c r="D256" s="150"/>
      <c r="E256" s="151" t="s">
        <v>5</v>
      </c>
      <c r="F256" s="233" t="s">
        <v>474</v>
      </c>
      <c r="G256" s="234"/>
      <c r="H256" s="234"/>
      <c r="I256" s="234"/>
      <c r="J256" s="150"/>
      <c r="K256" s="152">
        <v>45.04</v>
      </c>
      <c r="L256" s="150"/>
      <c r="M256" s="150"/>
      <c r="N256" s="150"/>
      <c r="O256" s="150"/>
      <c r="P256" s="150"/>
      <c r="Q256" s="150"/>
      <c r="R256" s="153"/>
      <c r="T256" s="154"/>
      <c r="U256" s="150"/>
      <c r="V256" s="150"/>
      <c r="W256" s="150"/>
      <c r="X256" s="150"/>
      <c r="Y256" s="150"/>
      <c r="Z256" s="150"/>
      <c r="AA256" s="155"/>
      <c r="AT256" s="156" t="s">
        <v>161</v>
      </c>
      <c r="AU256" s="156" t="s">
        <v>108</v>
      </c>
      <c r="AV256" s="10" t="s">
        <v>108</v>
      </c>
      <c r="AW256" s="10" t="s">
        <v>36</v>
      </c>
      <c r="AX256" s="10" t="s">
        <v>22</v>
      </c>
      <c r="AY256" s="156" t="s">
        <v>152</v>
      </c>
    </row>
    <row r="257" spans="2:65" s="9" customFormat="1" ht="29.85" customHeight="1">
      <c r="B257" s="128"/>
      <c r="C257" s="129"/>
      <c r="D257" s="138" t="s">
        <v>136</v>
      </c>
      <c r="E257" s="138"/>
      <c r="F257" s="138"/>
      <c r="G257" s="138"/>
      <c r="H257" s="138"/>
      <c r="I257" s="138"/>
      <c r="J257" s="138"/>
      <c r="K257" s="138"/>
      <c r="L257" s="138"/>
      <c r="M257" s="138"/>
      <c r="N257" s="243">
        <f>BK257</f>
        <v>0</v>
      </c>
      <c r="O257" s="244"/>
      <c r="P257" s="244"/>
      <c r="Q257" s="244"/>
      <c r="R257" s="131"/>
      <c r="T257" s="132"/>
      <c r="U257" s="129"/>
      <c r="V257" s="129"/>
      <c r="W257" s="133">
        <f>SUM(W258:W261)</f>
        <v>31.53228</v>
      </c>
      <c r="X257" s="129"/>
      <c r="Y257" s="133">
        <f>SUM(Y258:Y261)</f>
        <v>5.0285999999999997E-2</v>
      </c>
      <c r="Z257" s="129"/>
      <c r="AA257" s="134">
        <f>SUM(AA258:AA261)</f>
        <v>0</v>
      </c>
      <c r="AR257" s="135" t="s">
        <v>108</v>
      </c>
      <c r="AT257" s="136" t="s">
        <v>77</v>
      </c>
      <c r="AU257" s="136" t="s">
        <v>22</v>
      </c>
      <c r="AY257" s="135" t="s">
        <v>152</v>
      </c>
      <c r="BK257" s="137">
        <f>SUM(BK258:BK261)</f>
        <v>0</v>
      </c>
    </row>
    <row r="258" spans="2:65" s="1" customFormat="1" ht="31.5" customHeight="1">
      <c r="B258" s="139"/>
      <c r="C258" s="140" t="s">
        <v>503</v>
      </c>
      <c r="D258" s="140" t="s">
        <v>154</v>
      </c>
      <c r="E258" s="141" t="s">
        <v>504</v>
      </c>
      <c r="F258" s="231" t="s">
        <v>505</v>
      </c>
      <c r="G258" s="231"/>
      <c r="H258" s="231"/>
      <c r="I258" s="231"/>
      <c r="J258" s="142" t="s">
        <v>169</v>
      </c>
      <c r="K258" s="143">
        <v>59.16</v>
      </c>
      <c r="L258" s="251">
        <v>0</v>
      </c>
      <c r="M258" s="251"/>
      <c r="N258" s="232">
        <f>ROUND(L258*K258,2)</f>
        <v>0</v>
      </c>
      <c r="O258" s="232"/>
      <c r="P258" s="232"/>
      <c r="Q258" s="232"/>
      <c r="R258" s="144"/>
      <c r="T258" s="145" t="s">
        <v>5</v>
      </c>
      <c r="U258" s="42" t="s">
        <v>43</v>
      </c>
      <c r="V258" s="146">
        <v>0.53300000000000003</v>
      </c>
      <c r="W258" s="146">
        <f>V258*K258</f>
        <v>31.53228</v>
      </c>
      <c r="X258" s="146">
        <v>0</v>
      </c>
      <c r="Y258" s="146">
        <f>X258*K258</f>
        <v>0</v>
      </c>
      <c r="Z258" s="146">
        <v>0</v>
      </c>
      <c r="AA258" s="147">
        <f>Z258*K258</f>
        <v>0</v>
      </c>
      <c r="AR258" s="19" t="s">
        <v>239</v>
      </c>
      <c r="AT258" s="19" t="s">
        <v>154</v>
      </c>
      <c r="AU258" s="19" t="s">
        <v>108</v>
      </c>
      <c r="AY258" s="19" t="s">
        <v>152</v>
      </c>
      <c r="BE258" s="148">
        <f>IF(U258="základní",N258,0)</f>
        <v>0</v>
      </c>
      <c r="BF258" s="148">
        <f>IF(U258="snížená",N258,0)</f>
        <v>0</v>
      </c>
      <c r="BG258" s="148">
        <f>IF(U258="zákl. přenesená",N258,0)</f>
        <v>0</v>
      </c>
      <c r="BH258" s="148">
        <f>IF(U258="sníž. přenesená",N258,0)</f>
        <v>0</v>
      </c>
      <c r="BI258" s="148">
        <f>IF(U258="nulová",N258,0)</f>
        <v>0</v>
      </c>
      <c r="BJ258" s="19" t="s">
        <v>22</v>
      </c>
      <c r="BK258" s="148">
        <f>ROUND(L258*K258,2)</f>
        <v>0</v>
      </c>
      <c r="BL258" s="19" t="s">
        <v>239</v>
      </c>
      <c r="BM258" s="19" t="s">
        <v>506</v>
      </c>
    </row>
    <row r="259" spans="2:65" s="10" customFormat="1" ht="22.5" customHeight="1">
      <c r="B259" s="149"/>
      <c r="C259" s="150"/>
      <c r="D259" s="150"/>
      <c r="E259" s="151" t="s">
        <v>5</v>
      </c>
      <c r="F259" s="233" t="s">
        <v>424</v>
      </c>
      <c r="G259" s="234"/>
      <c r="H259" s="234"/>
      <c r="I259" s="234"/>
      <c r="J259" s="150"/>
      <c r="K259" s="152">
        <v>59.16</v>
      </c>
      <c r="L259" s="150"/>
      <c r="M259" s="150"/>
      <c r="N259" s="150"/>
      <c r="O259" s="150"/>
      <c r="P259" s="150"/>
      <c r="Q259" s="150"/>
      <c r="R259" s="153"/>
      <c r="T259" s="154"/>
      <c r="U259" s="150"/>
      <c r="V259" s="150"/>
      <c r="W259" s="150"/>
      <c r="X259" s="150"/>
      <c r="Y259" s="150"/>
      <c r="Z259" s="150"/>
      <c r="AA259" s="155"/>
      <c r="AT259" s="156" t="s">
        <v>161</v>
      </c>
      <c r="AU259" s="156" t="s">
        <v>108</v>
      </c>
      <c r="AV259" s="10" t="s">
        <v>108</v>
      </c>
      <c r="AW259" s="10" t="s">
        <v>36</v>
      </c>
      <c r="AX259" s="10" t="s">
        <v>22</v>
      </c>
      <c r="AY259" s="156" t="s">
        <v>152</v>
      </c>
    </row>
    <row r="260" spans="2:65" s="1" customFormat="1" ht="31.5" customHeight="1">
      <c r="B260" s="139"/>
      <c r="C260" s="157" t="s">
        <v>507</v>
      </c>
      <c r="D260" s="157" t="s">
        <v>181</v>
      </c>
      <c r="E260" s="158" t="s">
        <v>508</v>
      </c>
      <c r="F260" s="235" t="s">
        <v>509</v>
      </c>
      <c r="G260" s="235"/>
      <c r="H260" s="235"/>
      <c r="I260" s="235"/>
      <c r="J260" s="159" t="s">
        <v>169</v>
      </c>
      <c r="K260" s="160">
        <v>59.16</v>
      </c>
      <c r="L260" s="251">
        <v>0</v>
      </c>
      <c r="M260" s="251"/>
      <c r="N260" s="236">
        <f>ROUND(L260*K260,2)</f>
        <v>0</v>
      </c>
      <c r="O260" s="232"/>
      <c r="P260" s="232"/>
      <c r="Q260" s="232"/>
      <c r="R260" s="144"/>
      <c r="T260" s="145" t="s">
        <v>5</v>
      </c>
      <c r="U260" s="42" t="s">
        <v>43</v>
      </c>
      <c r="V260" s="146">
        <v>0</v>
      </c>
      <c r="W260" s="146">
        <f>V260*K260</f>
        <v>0</v>
      </c>
      <c r="X260" s="146">
        <v>8.4999999999999995E-4</v>
      </c>
      <c r="Y260" s="146">
        <f>X260*K260</f>
        <v>5.0285999999999997E-2</v>
      </c>
      <c r="Z260" s="146">
        <v>0</v>
      </c>
      <c r="AA260" s="147">
        <f>Z260*K260</f>
        <v>0</v>
      </c>
      <c r="AR260" s="19" t="s">
        <v>317</v>
      </c>
      <c r="AT260" s="19" t="s">
        <v>181</v>
      </c>
      <c r="AU260" s="19" t="s">
        <v>108</v>
      </c>
      <c r="AY260" s="19" t="s">
        <v>152</v>
      </c>
      <c r="BE260" s="148">
        <f>IF(U260="základní",N260,0)</f>
        <v>0</v>
      </c>
      <c r="BF260" s="148">
        <f>IF(U260="snížená",N260,0)</f>
        <v>0</v>
      </c>
      <c r="BG260" s="148">
        <f>IF(U260="zákl. přenesená",N260,0)</f>
        <v>0</v>
      </c>
      <c r="BH260" s="148">
        <f>IF(U260="sníž. přenesená",N260,0)</f>
        <v>0</v>
      </c>
      <c r="BI260" s="148">
        <f>IF(U260="nulová",N260,0)</f>
        <v>0</v>
      </c>
      <c r="BJ260" s="19" t="s">
        <v>22</v>
      </c>
      <c r="BK260" s="148">
        <f>ROUND(L260*K260,2)</f>
        <v>0</v>
      </c>
      <c r="BL260" s="19" t="s">
        <v>239</v>
      </c>
      <c r="BM260" s="19" t="s">
        <v>510</v>
      </c>
    </row>
    <row r="261" spans="2:65" s="1" customFormat="1" ht="31.5" customHeight="1">
      <c r="B261" s="139"/>
      <c r="C261" s="140" t="s">
        <v>511</v>
      </c>
      <c r="D261" s="140" t="s">
        <v>154</v>
      </c>
      <c r="E261" s="141" t="s">
        <v>512</v>
      </c>
      <c r="F261" s="231" t="s">
        <v>513</v>
      </c>
      <c r="G261" s="231"/>
      <c r="H261" s="231"/>
      <c r="I261" s="231"/>
      <c r="J261" s="142" t="s">
        <v>340</v>
      </c>
      <c r="K261" s="143">
        <v>201.73599999999999</v>
      </c>
      <c r="L261" s="251">
        <v>0</v>
      </c>
      <c r="M261" s="251"/>
      <c r="N261" s="232">
        <f>ROUND(L261*K261,2)</f>
        <v>0</v>
      </c>
      <c r="O261" s="232"/>
      <c r="P261" s="232"/>
      <c r="Q261" s="232"/>
      <c r="R261" s="144"/>
      <c r="T261" s="145" t="s">
        <v>5</v>
      </c>
      <c r="U261" s="169" t="s">
        <v>43</v>
      </c>
      <c r="V261" s="170">
        <v>0</v>
      </c>
      <c r="W261" s="170">
        <f>V261*K261</f>
        <v>0</v>
      </c>
      <c r="X261" s="170">
        <v>0</v>
      </c>
      <c r="Y261" s="170">
        <f>X261*K261</f>
        <v>0</v>
      </c>
      <c r="Z261" s="170">
        <v>0</v>
      </c>
      <c r="AA261" s="171">
        <f>Z261*K261</f>
        <v>0</v>
      </c>
      <c r="AR261" s="19" t="s">
        <v>239</v>
      </c>
      <c r="AT261" s="19" t="s">
        <v>154</v>
      </c>
      <c r="AU261" s="19" t="s">
        <v>108</v>
      </c>
      <c r="AY261" s="19" t="s">
        <v>152</v>
      </c>
      <c r="BE261" s="148">
        <f>IF(U261="základní",N261,0)</f>
        <v>0</v>
      </c>
      <c r="BF261" s="148">
        <f>IF(U261="snížená",N261,0)</f>
        <v>0</v>
      </c>
      <c r="BG261" s="148">
        <f>IF(U261="zákl. přenesená",N261,0)</f>
        <v>0</v>
      </c>
      <c r="BH261" s="148">
        <f>IF(U261="sníž. přenesená",N261,0)</f>
        <v>0</v>
      </c>
      <c r="BI261" s="148">
        <f>IF(U261="nulová",N261,0)</f>
        <v>0</v>
      </c>
      <c r="BJ261" s="19" t="s">
        <v>22</v>
      </c>
      <c r="BK261" s="148">
        <f>ROUND(L261*K261,2)</f>
        <v>0</v>
      </c>
      <c r="BL261" s="19" t="s">
        <v>239</v>
      </c>
      <c r="BM261" s="19" t="s">
        <v>514</v>
      </c>
    </row>
    <row r="262" spans="2:65" s="1" customFormat="1" ht="6.95" customHeight="1">
      <c r="B262" s="57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9"/>
    </row>
  </sheetData>
  <mergeCells count="369">
    <mergeCell ref="H1:K1"/>
    <mergeCell ref="S2:AC2"/>
    <mergeCell ref="N206:Q206"/>
    <mergeCell ref="N210:Q210"/>
    <mergeCell ref="N213:Q213"/>
    <mergeCell ref="N215:Q215"/>
    <mergeCell ref="N222:Q222"/>
    <mergeCell ref="N227:Q227"/>
    <mergeCell ref="N245:Q245"/>
    <mergeCell ref="F244:I244"/>
    <mergeCell ref="L244:M244"/>
    <mergeCell ref="F238:I238"/>
    <mergeCell ref="L238:M238"/>
    <mergeCell ref="F239:I239"/>
    <mergeCell ref="L239:M239"/>
    <mergeCell ref="F240:I240"/>
    <mergeCell ref="L240:M240"/>
    <mergeCell ref="F234:I234"/>
    <mergeCell ref="L234:M234"/>
    <mergeCell ref="F235:I235"/>
    <mergeCell ref="F236:I236"/>
    <mergeCell ref="L236:M236"/>
    <mergeCell ref="F237:I237"/>
    <mergeCell ref="L237:M237"/>
    <mergeCell ref="N252:Q252"/>
    <mergeCell ref="N257:Q257"/>
    <mergeCell ref="N127:Q127"/>
    <mergeCell ref="N128:Q128"/>
    <mergeCell ref="N129:Q129"/>
    <mergeCell ref="N132:Q132"/>
    <mergeCell ref="N162:Q162"/>
    <mergeCell ref="N181:Q181"/>
    <mergeCell ref="N187:Q187"/>
    <mergeCell ref="N189:Q189"/>
    <mergeCell ref="N190:Q190"/>
    <mergeCell ref="N244:Q244"/>
    <mergeCell ref="N238:Q238"/>
    <mergeCell ref="N239:Q239"/>
    <mergeCell ref="N240:Q240"/>
    <mergeCell ref="N234:Q234"/>
    <mergeCell ref="N236:Q236"/>
    <mergeCell ref="N237:Q237"/>
    <mergeCell ref="F256:I256"/>
    <mergeCell ref="F258:I258"/>
    <mergeCell ref="L258:M258"/>
    <mergeCell ref="N258:Q258"/>
    <mergeCell ref="F259:I259"/>
    <mergeCell ref="F260:I260"/>
    <mergeCell ref="L260:M260"/>
    <mergeCell ref="N260:Q260"/>
    <mergeCell ref="F261:I261"/>
    <mergeCell ref="L261:M261"/>
    <mergeCell ref="N261:Q261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46:I246"/>
    <mergeCell ref="L246:M246"/>
    <mergeCell ref="N246:Q246"/>
    <mergeCell ref="F247:I247"/>
    <mergeCell ref="F248:I248"/>
    <mergeCell ref="L248:M248"/>
    <mergeCell ref="N248:Q248"/>
    <mergeCell ref="F241:I241"/>
    <mergeCell ref="L241:M241"/>
    <mergeCell ref="N241:Q241"/>
    <mergeCell ref="F242:I242"/>
    <mergeCell ref="L242:M242"/>
    <mergeCell ref="N242:Q242"/>
    <mergeCell ref="F243:I243"/>
    <mergeCell ref="L243:M243"/>
    <mergeCell ref="N243:Q243"/>
    <mergeCell ref="F229:I229"/>
    <mergeCell ref="F230:I230"/>
    <mergeCell ref="L230:M230"/>
    <mergeCell ref="N230:Q230"/>
    <mergeCell ref="F231:I231"/>
    <mergeCell ref="F232:I232"/>
    <mergeCell ref="L232:M232"/>
    <mergeCell ref="N232:Q232"/>
    <mergeCell ref="F233:I233"/>
    <mergeCell ref="F225:I225"/>
    <mergeCell ref="L225:M225"/>
    <mergeCell ref="N225:Q225"/>
    <mergeCell ref="F226:I226"/>
    <mergeCell ref="L226:M226"/>
    <mergeCell ref="N226:Q226"/>
    <mergeCell ref="F228:I228"/>
    <mergeCell ref="L228:M228"/>
    <mergeCell ref="N228:Q228"/>
    <mergeCell ref="F221:I221"/>
    <mergeCell ref="L221:M221"/>
    <mergeCell ref="N221:Q221"/>
    <mergeCell ref="F223:I223"/>
    <mergeCell ref="L223:M223"/>
    <mergeCell ref="N223:Q223"/>
    <mergeCell ref="F224:I224"/>
    <mergeCell ref="L224:M224"/>
    <mergeCell ref="N224:Q224"/>
    <mergeCell ref="F217:I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12:I212"/>
    <mergeCell ref="L212:M212"/>
    <mergeCell ref="N212:Q212"/>
    <mergeCell ref="F214:I214"/>
    <mergeCell ref="L214:M214"/>
    <mergeCell ref="N214:Q214"/>
    <mergeCell ref="F216:I216"/>
    <mergeCell ref="L216:M216"/>
    <mergeCell ref="N216:Q216"/>
    <mergeCell ref="F207:I207"/>
    <mergeCell ref="L207:M207"/>
    <mergeCell ref="N207:Q207"/>
    <mergeCell ref="F208:I208"/>
    <mergeCell ref="L208:M208"/>
    <mergeCell ref="N208:Q208"/>
    <mergeCell ref="F209:I209"/>
    <mergeCell ref="F211:I211"/>
    <mergeCell ref="L211:M211"/>
    <mergeCell ref="N211:Q211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198:I198"/>
    <mergeCell ref="L198:M198"/>
    <mergeCell ref="N198:Q198"/>
    <mergeCell ref="F199:I199"/>
    <mergeCell ref="F200:I200"/>
    <mergeCell ref="L200:M200"/>
    <mergeCell ref="N200:Q200"/>
    <mergeCell ref="F202:I202"/>
    <mergeCell ref="L202:M202"/>
    <mergeCell ref="N202:Q202"/>
    <mergeCell ref="N201:Q201"/>
    <mergeCell ref="F194:I194"/>
    <mergeCell ref="L194:M194"/>
    <mergeCell ref="N194:Q194"/>
    <mergeCell ref="F195:I195"/>
    <mergeCell ref="F196:I196"/>
    <mergeCell ref="L196:M196"/>
    <mergeCell ref="N196:Q196"/>
    <mergeCell ref="F197:I197"/>
    <mergeCell ref="L197:M197"/>
    <mergeCell ref="N197:Q197"/>
    <mergeCell ref="F188:I188"/>
    <mergeCell ref="L188:M188"/>
    <mergeCell ref="N188:Q188"/>
    <mergeCell ref="F191:I191"/>
    <mergeCell ref="L191:M191"/>
    <mergeCell ref="N191:Q191"/>
    <mergeCell ref="F192:I192"/>
    <mergeCell ref="F193:I193"/>
    <mergeCell ref="L193:M193"/>
    <mergeCell ref="N193:Q193"/>
    <mergeCell ref="F183:I183"/>
    <mergeCell ref="L183:M183"/>
    <mergeCell ref="N183:Q183"/>
    <mergeCell ref="F184:I184"/>
    <mergeCell ref="L184:M184"/>
    <mergeCell ref="N184:Q184"/>
    <mergeCell ref="F185:I185"/>
    <mergeCell ref="F186:I186"/>
    <mergeCell ref="L186:M186"/>
    <mergeCell ref="N186:Q186"/>
    <mergeCell ref="F178:I178"/>
    <mergeCell ref="L178:M178"/>
    <mergeCell ref="N178:Q178"/>
    <mergeCell ref="F179:I179"/>
    <mergeCell ref="L179:M179"/>
    <mergeCell ref="N179:Q179"/>
    <mergeCell ref="F180:I180"/>
    <mergeCell ref="F182:I182"/>
    <mergeCell ref="L182:M182"/>
    <mergeCell ref="N182:Q182"/>
    <mergeCell ref="F173:I173"/>
    <mergeCell ref="F174:I174"/>
    <mergeCell ref="L174:M174"/>
    <mergeCell ref="N174:Q174"/>
    <mergeCell ref="F175:I175"/>
    <mergeCell ref="F176:I176"/>
    <mergeCell ref="L176:M176"/>
    <mergeCell ref="N176:Q176"/>
    <mergeCell ref="F177:I177"/>
    <mergeCell ref="F168:I168"/>
    <mergeCell ref="L168:M168"/>
    <mergeCell ref="N168:Q168"/>
    <mergeCell ref="F169:I169"/>
    <mergeCell ref="F170:I170"/>
    <mergeCell ref="L170:M170"/>
    <mergeCell ref="N170:Q170"/>
    <mergeCell ref="F171:I171"/>
    <mergeCell ref="F172:I172"/>
    <mergeCell ref="L172:M172"/>
    <mergeCell ref="N172:Q172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F167:I167"/>
    <mergeCell ref="L167:M167"/>
    <mergeCell ref="N167:Q167"/>
    <mergeCell ref="F157:I157"/>
    <mergeCell ref="F158:I158"/>
    <mergeCell ref="L158:M158"/>
    <mergeCell ref="N158:Q158"/>
    <mergeCell ref="F159:I159"/>
    <mergeCell ref="F160:I160"/>
    <mergeCell ref="L160:M160"/>
    <mergeCell ref="N160:Q160"/>
    <mergeCell ref="F161:I161"/>
    <mergeCell ref="L161:M161"/>
    <mergeCell ref="N161:Q161"/>
    <mergeCell ref="F153:I153"/>
    <mergeCell ref="L153:M153"/>
    <mergeCell ref="N153:Q153"/>
    <mergeCell ref="F154:I154"/>
    <mergeCell ref="L154:M154"/>
    <mergeCell ref="N154:Q154"/>
    <mergeCell ref="F155:I155"/>
    <mergeCell ref="F156:I156"/>
    <mergeCell ref="L156:M156"/>
    <mergeCell ref="N156:Q156"/>
    <mergeCell ref="F148:I148"/>
    <mergeCell ref="L148:M148"/>
    <mergeCell ref="N148:Q148"/>
    <mergeCell ref="F149:I149"/>
    <mergeCell ref="L149:M149"/>
    <mergeCell ref="N149:Q149"/>
    <mergeCell ref="F150:I150"/>
    <mergeCell ref="F151:I151"/>
    <mergeCell ref="F152:I152"/>
    <mergeCell ref="F143:I143"/>
    <mergeCell ref="L143:M143"/>
    <mergeCell ref="N143:Q143"/>
    <mergeCell ref="F144:I144"/>
    <mergeCell ref="L144:M144"/>
    <mergeCell ref="N144:Q144"/>
    <mergeCell ref="F145:I145"/>
    <mergeCell ref="F146:I146"/>
    <mergeCell ref="F147:I147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5:I135"/>
    <mergeCell ref="F136:I136"/>
    <mergeCell ref="L136:M136"/>
    <mergeCell ref="N136:Q136"/>
    <mergeCell ref="F137:I137"/>
    <mergeCell ref="F138:I138"/>
    <mergeCell ref="L138:M138"/>
    <mergeCell ref="N138:Q138"/>
    <mergeCell ref="F139:I139"/>
    <mergeCell ref="L139:M139"/>
    <mergeCell ref="N139:Q139"/>
    <mergeCell ref="F130:I130"/>
    <mergeCell ref="L130:M130"/>
    <mergeCell ref="N130:Q130"/>
    <mergeCell ref="F131:I131"/>
    <mergeCell ref="F133:I133"/>
    <mergeCell ref="L133:M133"/>
    <mergeCell ref="N133:Q133"/>
    <mergeCell ref="F134:I134"/>
    <mergeCell ref="L134:M134"/>
    <mergeCell ref="N134:Q134"/>
    <mergeCell ref="N108:Q108"/>
    <mergeCell ref="L110:Q110"/>
    <mergeCell ref="C116:Q116"/>
    <mergeCell ref="F118:P118"/>
    <mergeCell ref="F119:P119"/>
    <mergeCell ref="M121:P121"/>
    <mergeCell ref="M123:Q123"/>
    <mergeCell ref="M124:Q124"/>
    <mergeCell ref="F126:I126"/>
    <mergeCell ref="L126:M126"/>
    <mergeCell ref="N126:Q126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26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72"/>
  <sheetViews>
    <sheetView showGridLines="0" workbookViewId="0">
      <pane ySplit="1" topLeftCell="A2" activePane="bottomLeft" state="frozen"/>
      <selection pane="bottomLeft" activeCell="K13" sqref="K1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3"/>
      <c r="B1" s="13"/>
      <c r="C1" s="13"/>
      <c r="D1" s="14" t="s">
        <v>1</v>
      </c>
      <c r="E1" s="13"/>
      <c r="F1" s="15" t="s">
        <v>103</v>
      </c>
      <c r="G1" s="15"/>
      <c r="H1" s="250" t="s">
        <v>104</v>
      </c>
      <c r="I1" s="250"/>
      <c r="J1" s="250"/>
      <c r="K1" s="250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03"/>
      <c r="V1" s="10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07" t="s">
        <v>8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9" t="s">
        <v>89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80" t="s">
        <v>109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4"/>
      <c r="T4" s="25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17</v>
      </c>
      <c r="E6" s="26"/>
      <c r="F6" s="212" t="str">
        <f>'Rekapitulace stavby'!K6</f>
        <v>Snížení energetické náročnosti budov DPmÚL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"/>
      <c r="R6" s="24"/>
    </row>
    <row r="7" spans="1:66" s="1" customFormat="1" ht="32.85" customHeight="1">
      <c r="B7" s="33"/>
      <c r="C7" s="34"/>
      <c r="D7" s="29" t="s">
        <v>110</v>
      </c>
      <c r="E7" s="34"/>
      <c r="F7" s="184" t="s">
        <v>515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34"/>
      <c r="R7" s="35"/>
    </row>
    <row r="8" spans="1:66" s="1" customFormat="1" ht="14.45" customHeight="1">
      <c r="B8" s="33"/>
      <c r="C8" s="34"/>
      <c r="D8" s="30" t="s">
        <v>20</v>
      </c>
      <c r="E8" s="34"/>
      <c r="F8" s="28" t="s">
        <v>5</v>
      </c>
      <c r="G8" s="34"/>
      <c r="H8" s="34"/>
      <c r="I8" s="34"/>
      <c r="J8" s="34"/>
      <c r="K8" s="34"/>
      <c r="L8" s="34"/>
      <c r="M8" s="30" t="s">
        <v>21</v>
      </c>
      <c r="N8" s="34"/>
      <c r="O8" s="28" t="s">
        <v>5</v>
      </c>
      <c r="P8" s="34"/>
      <c r="Q8" s="34"/>
      <c r="R8" s="35"/>
    </row>
    <row r="9" spans="1:66" s="1" customFormat="1" ht="14.45" customHeight="1">
      <c r="B9" s="33"/>
      <c r="C9" s="34"/>
      <c r="D9" s="30" t="s">
        <v>23</v>
      </c>
      <c r="E9" s="34"/>
      <c r="F9" s="28" t="s">
        <v>24</v>
      </c>
      <c r="G9" s="34"/>
      <c r="H9" s="34"/>
      <c r="I9" s="34"/>
      <c r="J9" s="34"/>
      <c r="K9" s="34"/>
      <c r="L9" s="34"/>
      <c r="M9" s="30" t="s">
        <v>25</v>
      </c>
      <c r="N9" s="34"/>
      <c r="O9" s="215" t="str">
        <f>'Rekapitulace stavby'!AN8</f>
        <v>15.12.2015</v>
      </c>
      <c r="P9" s="215"/>
      <c r="Q9" s="34"/>
      <c r="R9" s="35"/>
    </row>
    <row r="10" spans="1:66" s="1" customFormat="1" ht="10.9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45" customHeight="1">
      <c r="B11" s="33"/>
      <c r="C11" s="34"/>
      <c r="D11" s="30" t="s">
        <v>29</v>
      </c>
      <c r="E11" s="34"/>
      <c r="F11" s="34"/>
      <c r="G11" s="34"/>
      <c r="H11" s="34"/>
      <c r="I11" s="34"/>
      <c r="J11" s="34"/>
      <c r="K11" s="34"/>
      <c r="L11" s="34"/>
      <c r="M11" s="30" t="s">
        <v>30</v>
      </c>
      <c r="N11" s="34"/>
      <c r="O11" s="182" t="s">
        <v>5</v>
      </c>
      <c r="P11" s="182"/>
      <c r="Q11" s="34"/>
      <c r="R11" s="35"/>
    </row>
    <row r="12" spans="1:66" s="1" customFormat="1" ht="18" customHeight="1">
      <c r="B12" s="33"/>
      <c r="C12" s="34"/>
      <c r="D12" s="34"/>
      <c r="E12" s="28" t="s">
        <v>31</v>
      </c>
      <c r="F12" s="34"/>
      <c r="G12" s="34"/>
      <c r="H12" s="34"/>
      <c r="I12" s="34"/>
      <c r="J12" s="34"/>
      <c r="K12" s="34"/>
      <c r="L12" s="34"/>
      <c r="M12" s="30" t="s">
        <v>32</v>
      </c>
      <c r="N12" s="34"/>
      <c r="O12" s="182" t="s">
        <v>5</v>
      </c>
      <c r="P12" s="182"/>
      <c r="Q12" s="34"/>
      <c r="R12" s="35"/>
    </row>
    <row r="13" spans="1:66" s="1" customFormat="1" ht="6.9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45" customHeight="1">
      <c r="B14" s="33"/>
      <c r="C14" s="34"/>
      <c r="D14" s="30" t="s">
        <v>33</v>
      </c>
      <c r="E14" s="34"/>
      <c r="F14" s="34"/>
      <c r="G14" s="34"/>
      <c r="H14" s="34"/>
      <c r="I14" s="34"/>
      <c r="J14" s="34"/>
      <c r="K14" s="34"/>
      <c r="L14" s="34"/>
      <c r="M14" s="30" t="s">
        <v>30</v>
      </c>
      <c r="N14" s="34"/>
      <c r="O14" s="182" t="s">
        <v>5</v>
      </c>
      <c r="P14" s="182"/>
      <c r="Q14" s="34"/>
      <c r="R14" s="35"/>
    </row>
    <row r="15" spans="1:66" s="1" customFormat="1" ht="18" customHeight="1">
      <c r="B15" s="33"/>
      <c r="C15" s="34"/>
      <c r="D15" s="34"/>
      <c r="E15" s="28" t="s">
        <v>31</v>
      </c>
      <c r="F15" s="34"/>
      <c r="G15" s="34"/>
      <c r="H15" s="34"/>
      <c r="I15" s="34"/>
      <c r="J15" s="34"/>
      <c r="K15" s="34"/>
      <c r="L15" s="34"/>
      <c r="M15" s="30" t="s">
        <v>32</v>
      </c>
      <c r="N15" s="34"/>
      <c r="O15" s="182" t="s">
        <v>5</v>
      </c>
      <c r="P15" s="182"/>
      <c r="Q15" s="34"/>
      <c r="R15" s="35"/>
    </row>
    <row r="16" spans="1:66" s="1" customFormat="1" ht="6.9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45" customHeight="1">
      <c r="B17" s="33"/>
      <c r="C17" s="34"/>
      <c r="D17" s="30" t="s">
        <v>34</v>
      </c>
      <c r="E17" s="34"/>
      <c r="F17" s="34"/>
      <c r="G17" s="34"/>
      <c r="H17" s="34"/>
      <c r="I17" s="34"/>
      <c r="J17" s="34"/>
      <c r="K17" s="34"/>
      <c r="L17" s="34"/>
      <c r="M17" s="30" t="s">
        <v>30</v>
      </c>
      <c r="N17" s="34"/>
      <c r="O17" s="182" t="s">
        <v>5</v>
      </c>
      <c r="P17" s="182"/>
      <c r="Q17" s="34"/>
      <c r="R17" s="35"/>
    </row>
    <row r="18" spans="2:18" s="1" customFormat="1" ht="18" customHeight="1">
      <c r="B18" s="33"/>
      <c r="C18" s="34"/>
      <c r="D18" s="34"/>
      <c r="E18" s="28" t="s">
        <v>35</v>
      </c>
      <c r="F18" s="34"/>
      <c r="G18" s="34"/>
      <c r="H18" s="34"/>
      <c r="I18" s="34"/>
      <c r="J18" s="34"/>
      <c r="K18" s="34"/>
      <c r="L18" s="34"/>
      <c r="M18" s="30" t="s">
        <v>32</v>
      </c>
      <c r="N18" s="34"/>
      <c r="O18" s="182" t="s">
        <v>5</v>
      </c>
      <c r="P18" s="182"/>
      <c r="Q18" s="34"/>
      <c r="R18" s="35"/>
    </row>
    <row r="19" spans="2:18" s="1" customFormat="1" ht="6.9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45" customHeight="1">
      <c r="B20" s="33"/>
      <c r="C20" s="34"/>
      <c r="D20" s="30" t="s">
        <v>37</v>
      </c>
      <c r="E20" s="34"/>
      <c r="F20" s="34"/>
      <c r="G20" s="34"/>
      <c r="H20" s="34"/>
      <c r="I20" s="34"/>
      <c r="J20" s="34"/>
      <c r="K20" s="34"/>
      <c r="L20" s="34"/>
      <c r="M20" s="30" t="s">
        <v>30</v>
      </c>
      <c r="N20" s="34"/>
      <c r="O20" s="182" t="s">
        <v>5</v>
      </c>
      <c r="P20" s="182"/>
      <c r="Q20" s="34"/>
      <c r="R20" s="35"/>
    </row>
    <row r="21" spans="2:18" s="1" customFormat="1" ht="18" customHeight="1">
      <c r="B21" s="33"/>
      <c r="C21" s="34"/>
      <c r="D21" s="34"/>
      <c r="E21" s="28" t="s">
        <v>31</v>
      </c>
      <c r="F21" s="34"/>
      <c r="G21" s="34"/>
      <c r="H21" s="34"/>
      <c r="I21" s="34"/>
      <c r="J21" s="34"/>
      <c r="K21" s="34"/>
      <c r="L21" s="34"/>
      <c r="M21" s="30" t="s">
        <v>32</v>
      </c>
      <c r="N21" s="34"/>
      <c r="O21" s="182" t="s">
        <v>5</v>
      </c>
      <c r="P21" s="182"/>
      <c r="Q21" s="34"/>
      <c r="R21" s="35"/>
    </row>
    <row r="22" spans="2:18" s="1" customFormat="1" ht="6.9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45" customHeight="1">
      <c r="B23" s="33"/>
      <c r="C23" s="34"/>
      <c r="D23" s="30" t="s">
        <v>38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22.5" customHeight="1">
      <c r="B24" s="33"/>
      <c r="C24" s="34"/>
      <c r="D24" s="34"/>
      <c r="E24" s="185" t="s">
        <v>5</v>
      </c>
      <c r="F24" s="185"/>
      <c r="G24" s="185"/>
      <c r="H24" s="185"/>
      <c r="I24" s="185"/>
      <c r="J24" s="185"/>
      <c r="K24" s="185"/>
      <c r="L24" s="185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6.95" customHeight="1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45" customHeight="1">
      <c r="B27" s="33"/>
      <c r="C27" s="34"/>
      <c r="D27" s="104" t="s">
        <v>112</v>
      </c>
      <c r="E27" s="34"/>
      <c r="F27" s="34"/>
      <c r="G27" s="34"/>
      <c r="H27" s="34"/>
      <c r="I27" s="34"/>
      <c r="J27" s="34"/>
      <c r="K27" s="34"/>
      <c r="L27" s="34"/>
      <c r="M27" s="209">
        <f>N88</f>
        <v>0</v>
      </c>
      <c r="N27" s="209"/>
      <c r="O27" s="209"/>
      <c r="P27" s="209"/>
      <c r="Q27" s="34"/>
      <c r="R27" s="35"/>
    </row>
    <row r="28" spans="2:18" s="1" customFormat="1" ht="14.45" customHeight="1">
      <c r="B28" s="33"/>
      <c r="C28" s="34"/>
      <c r="D28" s="32" t="s">
        <v>113</v>
      </c>
      <c r="E28" s="34"/>
      <c r="F28" s="34"/>
      <c r="G28" s="34"/>
      <c r="H28" s="34"/>
      <c r="I28" s="34"/>
      <c r="J28" s="34"/>
      <c r="K28" s="34"/>
      <c r="L28" s="34"/>
      <c r="M28" s="209">
        <f>N109</f>
        <v>0</v>
      </c>
      <c r="N28" s="209"/>
      <c r="O28" s="209"/>
      <c r="P28" s="209"/>
      <c r="Q28" s="34"/>
      <c r="R28" s="35"/>
    </row>
    <row r="29" spans="2:18" s="1" customFormat="1" ht="6.9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35" customHeight="1">
      <c r="B30" s="33"/>
      <c r="C30" s="34"/>
      <c r="D30" s="105" t="s">
        <v>41</v>
      </c>
      <c r="E30" s="34"/>
      <c r="F30" s="34"/>
      <c r="G30" s="34"/>
      <c r="H30" s="34"/>
      <c r="I30" s="34"/>
      <c r="J30" s="34"/>
      <c r="K30" s="34"/>
      <c r="L30" s="34"/>
      <c r="M30" s="216">
        <f>ROUND(M27+M28,2)</f>
        <v>0</v>
      </c>
      <c r="N30" s="214"/>
      <c r="O30" s="214"/>
      <c r="P30" s="214"/>
      <c r="Q30" s="34"/>
      <c r="R30" s="35"/>
    </row>
    <row r="31" spans="2:18" s="1" customFormat="1" ht="6.95" customHeight="1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45" customHeight="1">
      <c r="B32" s="33"/>
      <c r="C32" s="34"/>
      <c r="D32" s="40" t="s">
        <v>42</v>
      </c>
      <c r="E32" s="40" t="s">
        <v>43</v>
      </c>
      <c r="F32" s="41">
        <v>0.21</v>
      </c>
      <c r="G32" s="106" t="s">
        <v>44</v>
      </c>
      <c r="H32" s="217">
        <f>ROUND((SUM(BE109:BE110)+SUM(BE128:BE271)), 2)</f>
        <v>0</v>
      </c>
      <c r="I32" s="214"/>
      <c r="J32" s="214"/>
      <c r="K32" s="34"/>
      <c r="L32" s="34"/>
      <c r="M32" s="217">
        <f>ROUND(ROUND((SUM(BE109:BE110)+SUM(BE128:BE271)), 2)*F32, 2)</f>
        <v>0</v>
      </c>
      <c r="N32" s="214"/>
      <c r="O32" s="214"/>
      <c r="P32" s="214"/>
      <c r="Q32" s="34"/>
      <c r="R32" s="35"/>
    </row>
    <row r="33" spans="2:18" s="1" customFormat="1" ht="14.45" customHeight="1">
      <c r="B33" s="33"/>
      <c r="C33" s="34"/>
      <c r="D33" s="34"/>
      <c r="E33" s="40" t="s">
        <v>45</v>
      </c>
      <c r="F33" s="41">
        <v>0.15</v>
      </c>
      <c r="G33" s="106" t="s">
        <v>44</v>
      </c>
      <c r="H33" s="217">
        <f>ROUND((SUM(BF109:BF110)+SUM(BF128:BF271)), 2)</f>
        <v>0</v>
      </c>
      <c r="I33" s="214"/>
      <c r="J33" s="214"/>
      <c r="K33" s="34"/>
      <c r="L33" s="34"/>
      <c r="M33" s="217">
        <f>ROUND(ROUND((SUM(BF109:BF110)+SUM(BF128:BF271)), 2)*F33, 2)</f>
        <v>0</v>
      </c>
      <c r="N33" s="214"/>
      <c r="O33" s="214"/>
      <c r="P33" s="214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0.21</v>
      </c>
      <c r="G34" s="106" t="s">
        <v>44</v>
      </c>
      <c r="H34" s="217">
        <f>ROUND((SUM(BG109:BG110)+SUM(BG128:BG271)), 2)</f>
        <v>0</v>
      </c>
      <c r="I34" s="214"/>
      <c r="J34" s="214"/>
      <c r="K34" s="34"/>
      <c r="L34" s="34"/>
      <c r="M34" s="217">
        <v>0</v>
      </c>
      <c r="N34" s="214"/>
      <c r="O34" s="214"/>
      <c r="P34" s="214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0.15</v>
      </c>
      <c r="G35" s="106" t="s">
        <v>44</v>
      </c>
      <c r="H35" s="217">
        <f>ROUND((SUM(BH109:BH110)+SUM(BH128:BH271)), 2)</f>
        <v>0</v>
      </c>
      <c r="I35" s="214"/>
      <c r="J35" s="214"/>
      <c r="K35" s="34"/>
      <c r="L35" s="34"/>
      <c r="M35" s="217">
        <v>0</v>
      </c>
      <c r="N35" s="214"/>
      <c r="O35" s="214"/>
      <c r="P35" s="214"/>
      <c r="Q35" s="34"/>
      <c r="R35" s="35"/>
    </row>
    <row r="36" spans="2:18" s="1" customFormat="1" ht="14.45" hidden="1" customHeight="1">
      <c r="B36" s="33"/>
      <c r="C36" s="34"/>
      <c r="D36" s="34"/>
      <c r="E36" s="40" t="s">
        <v>48</v>
      </c>
      <c r="F36" s="41">
        <v>0</v>
      </c>
      <c r="G36" s="106" t="s">
        <v>44</v>
      </c>
      <c r="H36" s="217">
        <f>ROUND((SUM(BI109:BI110)+SUM(BI128:BI271)), 2)</f>
        <v>0</v>
      </c>
      <c r="I36" s="214"/>
      <c r="J36" s="214"/>
      <c r="K36" s="34"/>
      <c r="L36" s="34"/>
      <c r="M36" s="217">
        <v>0</v>
      </c>
      <c r="N36" s="214"/>
      <c r="O36" s="214"/>
      <c r="P36" s="214"/>
      <c r="Q36" s="34"/>
      <c r="R36" s="35"/>
    </row>
    <row r="37" spans="2:18" s="1" customFormat="1" ht="6.9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35" customHeight="1">
      <c r="B38" s="33"/>
      <c r="C38" s="102"/>
      <c r="D38" s="107" t="s">
        <v>49</v>
      </c>
      <c r="E38" s="73"/>
      <c r="F38" s="73"/>
      <c r="G38" s="108" t="s">
        <v>50</v>
      </c>
      <c r="H38" s="109" t="s">
        <v>51</v>
      </c>
      <c r="I38" s="73"/>
      <c r="J38" s="73"/>
      <c r="K38" s="73"/>
      <c r="L38" s="218">
        <f>SUM(M30:M36)</f>
        <v>0</v>
      </c>
      <c r="M38" s="218"/>
      <c r="N38" s="218"/>
      <c r="O38" s="218"/>
      <c r="P38" s="219"/>
      <c r="Q38" s="102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45" customHeight="1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>
      <c r="B51" s="23"/>
      <c r="C51" s="26"/>
      <c r="D51" s="51"/>
      <c r="E51" s="26"/>
      <c r="F51" s="26"/>
      <c r="G51" s="26"/>
      <c r="H51" s="52"/>
      <c r="I51" s="26"/>
      <c r="J51" s="51"/>
      <c r="K51" s="26"/>
      <c r="L51" s="26"/>
      <c r="M51" s="26"/>
      <c r="N51" s="26"/>
      <c r="O51" s="26"/>
      <c r="P51" s="52"/>
      <c r="Q51" s="26"/>
      <c r="R51" s="24"/>
    </row>
    <row r="52" spans="2:18">
      <c r="B52" s="23"/>
      <c r="C52" s="26"/>
      <c r="D52" s="51"/>
      <c r="E52" s="26"/>
      <c r="F52" s="26"/>
      <c r="G52" s="26"/>
      <c r="H52" s="52"/>
      <c r="I52" s="26"/>
      <c r="J52" s="51"/>
      <c r="K52" s="26"/>
      <c r="L52" s="26"/>
      <c r="M52" s="26"/>
      <c r="N52" s="26"/>
      <c r="O52" s="26"/>
      <c r="P52" s="52"/>
      <c r="Q52" s="26"/>
      <c r="R52" s="24"/>
    </row>
    <row r="53" spans="2:18">
      <c r="B53" s="23"/>
      <c r="C53" s="26"/>
      <c r="D53" s="51"/>
      <c r="E53" s="26"/>
      <c r="F53" s="26"/>
      <c r="G53" s="26"/>
      <c r="H53" s="52"/>
      <c r="I53" s="26"/>
      <c r="J53" s="51"/>
      <c r="K53" s="26"/>
      <c r="L53" s="26"/>
      <c r="M53" s="26"/>
      <c r="N53" s="26"/>
      <c r="O53" s="26"/>
      <c r="P53" s="52"/>
      <c r="Q53" s="26"/>
      <c r="R53" s="24"/>
    </row>
    <row r="54" spans="2:18">
      <c r="B54" s="23"/>
      <c r="C54" s="26"/>
      <c r="D54" s="51"/>
      <c r="E54" s="26"/>
      <c r="F54" s="26"/>
      <c r="G54" s="26"/>
      <c r="H54" s="52"/>
      <c r="I54" s="26"/>
      <c r="J54" s="51"/>
      <c r="K54" s="26"/>
      <c r="L54" s="26"/>
      <c r="M54" s="26"/>
      <c r="N54" s="26"/>
      <c r="O54" s="26"/>
      <c r="P54" s="52"/>
      <c r="Q54" s="26"/>
      <c r="R54" s="24"/>
    </row>
    <row r="55" spans="2:18">
      <c r="B55" s="23"/>
      <c r="C55" s="26"/>
      <c r="D55" s="51"/>
      <c r="E55" s="26"/>
      <c r="F55" s="26"/>
      <c r="G55" s="26"/>
      <c r="H55" s="52"/>
      <c r="I55" s="26"/>
      <c r="J55" s="51"/>
      <c r="K55" s="26"/>
      <c r="L55" s="26"/>
      <c r="M55" s="26"/>
      <c r="N55" s="26"/>
      <c r="O55" s="26"/>
      <c r="P55" s="52"/>
      <c r="Q55" s="26"/>
      <c r="R55" s="24"/>
    </row>
    <row r="56" spans="2:18">
      <c r="B56" s="23"/>
      <c r="C56" s="26"/>
      <c r="D56" s="51"/>
      <c r="E56" s="26"/>
      <c r="F56" s="26"/>
      <c r="G56" s="26"/>
      <c r="H56" s="52"/>
      <c r="I56" s="26"/>
      <c r="J56" s="51"/>
      <c r="K56" s="26"/>
      <c r="L56" s="26"/>
      <c r="M56" s="26"/>
      <c r="N56" s="26"/>
      <c r="O56" s="26"/>
      <c r="P56" s="52"/>
      <c r="Q56" s="26"/>
      <c r="R56" s="24"/>
    </row>
    <row r="57" spans="2:18">
      <c r="B57" s="23"/>
      <c r="C57" s="26"/>
      <c r="D57" s="51"/>
      <c r="E57" s="26"/>
      <c r="F57" s="26"/>
      <c r="G57" s="26"/>
      <c r="H57" s="52"/>
      <c r="I57" s="26"/>
      <c r="J57" s="51"/>
      <c r="K57" s="26"/>
      <c r="L57" s="26"/>
      <c r="M57" s="26"/>
      <c r="N57" s="26"/>
      <c r="O57" s="26"/>
      <c r="P57" s="52"/>
      <c r="Q57" s="26"/>
      <c r="R57" s="24"/>
    </row>
    <row r="58" spans="2:18">
      <c r="B58" s="23"/>
      <c r="C58" s="26"/>
      <c r="D58" s="51"/>
      <c r="E58" s="26"/>
      <c r="F58" s="26"/>
      <c r="G58" s="26"/>
      <c r="H58" s="52"/>
      <c r="I58" s="26"/>
      <c r="J58" s="51"/>
      <c r="K58" s="26"/>
      <c r="L58" s="26"/>
      <c r="M58" s="26"/>
      <c r="N58" s="26"/>
      <c r="O58" s="26"/>
      <c r="P58" s="52"/>
      <c r="Q58" s="26"/>
      <c r="R58" s="24"/>
    </row>
    <row r="59" spans="2:18" s="1" customFormat="1" ht="15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>
      <c r="B62" s="23"/>
      <c r="C62" s="26"/>
      <c r="D62" s="51"/>
      <c r="E62" s="26"/>
      <c r="F62" s="26"/>
      <c r="G62" s="26"/>
      <c r="H62" s="52"/>
      <c r="I62" s="26"/>
      <c r="J62" s="51"/>
      <c r="K62" s="26"/>
      <c r="L62" s="26"/>
      <c r="M62" s="26"/>
      <c r="N62" s="26"/>
      <c r="O62" s="26"/>
      <c r="P62" s="52"/>
      <c r="Q62" s="26"/>
      <c r="R62" s="24"/>
    </row>
    <row r="63" spans="2:18">
      <c r="B63" s="23"/>
      <c r="C63" s="26"/>
      <c r="D63" s="51"/>
      <c r="E63" s="26"/>
      <c r="F63" s="26"/>
      <c r="G63" s="26"/>
      <c r="H63" s="52"/>
      <c r="I63" s="26"/>
      <c r="J63" s="51"/>
      <c r="K63" s="26"/>
      <c r="L63" s="26"/>
      <c r="M63" s="26"/>
      <c r="N63" s="26"/>
      <c r="O63" s="26"/>
      <c r="P63" s="52"/>
      <c r="Q63" s="26"/>
      <c r="R63" s="24"/>
    </row>
    <row r="64" spans="2:18">
      <c r="B64" s="23"/>
      <c r="C64" s="26"/>
      <c r="D64" s="51"/>
      <c r="E64" s="26"/>
      <c r="F64" s="26"/>
      <c r="G64" s="26"/>
      <c r="H64" s="52"/>
      <c r="I64" s="26"/>
      <c r="J64" s="51"/>
      <c r="K64" s="26"/>
      <c r="L64" s="26"/>
      <c r="M64" s="26"/>
      <c r="N64" s="26"/>
      <c r="O64" s="26"/>
      <c r="P64" s="52"/>
      <c r="Q64" s="26"/>
      <c r="R64" s="24"/>
    </row>
    <row r="65" spans="2:18">
      <c r="B65" s="23"/>
      <c r="C65" s="26"/>
      <c r="D65" s="51"/>
      <c r="E65" s="26"/>
      <c r="F65" s="26"/>
      <c r="G65" s="26"/>
      <c r="H65" s="52"/>
      <c r="I65" s="26"/>
      <c r="J65" s="51"/>
      <c r="K65" s="26"/>
      <c r="L65" s="26"/>
      <c r="M65" s="26"/>
      <c r="N65" s="26"/>
      <c r="O65" s="26"/>
      <c r="P65" s="52"/>
      <c r="Q65" s="26"/>
      <c r="R65" s="24"/>
    </row>
    <row r="66" spans="2:18">
      <c r="B66" s="23"/>
      <c r="C66" s="26"/>
      <c r="D66" s="51"/>
      <c r="E66" s="26"/>
      <c r="F66" s="26"/>
      <c r="G66" s="26"/>
      <c r="H66" s="52"/>
      <c r="I66" s="26"/>
      <c r="J66" s="51"/>
      <c r="K66" s="26"/>
      <c r="L66" s="26"/>
      <c r="M66" s="26"/>
      <c r="N66" s="26"/>
      <c r="O66" s="26"/>
      <c r="P66" s="52"/>
      <c r="Q66" s="26"/>
      <c r="R66" s="24"/>
    </row>
    <row r="67" spans="2:18">
      <c r="B67" s="23"/>
      <c r="C67" s="26"/>
      <c r="D67" s="51"/>
      <c r="E67" s="26"/>
      <c r="F67" s="26"/>
      <c r="G67" s="26"/>
      <c r="H67" s="52"/>
      <c r="I67" s="26"/>
      <c r="J67" s="51"/>
      <c r="K67" s="26"/>
      <c r="L67" s="26"/>
      <c r="M67" s="26"/>
      <c r="N67" s="26"/>
      <c r="O67" s="26"/>
      <c r="P67" s="52"/>
      <c r="Q67" s="26"/>
      <c r="R67" s="24"/>
    </row>
    <row r="68" spans="2:18">
      <c r="B68" s="23"/>
      <c r="C68" s="26"/>
      <c r="D68" s="51"/>
      <c r="E68" s="26"/>
      <c r="F68" s="26"/>
      <c r="G68" s="26"/>
      <c r="H68" s="52"/>
      <c r="I68" s="26"/>
      <c r="J68" s="51"/>
      <c r="K68" s="26"/>
      <c r="L68" s="26"/>
      <c r="M68" s="26"/>
      <c r="N68" s="26"/>
      <c r="O68" s="26"/>
      <c r="P68" s="52"/>
      <c r="Q68" s="26"/>
      <c r="R68" s="24"/>
    </row>
    <row r="69" spans="2:18">
      <c r="B69" s="23"/>
      <c r="C69" s="26"/>
      <c r="D69" s="51"/>
      <c r="E69" s="26"/>
      <c r="F69" s="26"/>
      <c r="G69" s="26"/>
      <c r="H69" s="52"/>
      <c r="I69" s="26"/>
      <c r="J69" s="51"/>
      <c r="K69" s="26"/>
      <c r="L69" s="26"/>
      <c r="M69" s="26"/>
      <c r="N69" s="26"/>
      <c r="O69" s="26"/>
      <c r="P69" s="52"/>
      <c r="Q69" s="26"/>
      <c r="R69" s="24"/>
    </row>
    <row r="70" spans="2:18" s="1" customFormat="1" ht="15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18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6.950000000000003" customHeight="1">
      <c r="B76" s="33"/>
      <c r="C76" s="180" t="s">
        <v>114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35"/>
    </row>
    <row r="77" spans="2:18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>
      <c r="B78" s="33"/>
      <c r="C78" s="30" t="s">
        <v>17</v>
      </c>
      <c r="D78" s="34"/>
      <c r="E78" s="34"/>
      <c r="F78" s="212" t="str">
        <f>F6</f>
        <v>Snížení energetické náročnosti budov DPmÚL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34"/>
      <c r="R78" s="35"/>
    </row>
    <row r="79" spans="2:18" s="1" customFormat="1" ht="36.950000000000003" customHeight="1">
      <c r="B79" s="33"/>
      <c r="C79" s="67" t="s">
        <v>110</v>
      </c>
      <c r="D79" s="34"/>
      <c r="E79" s="34"/>
      <c r="F79" s="190" t="str">
        <f>F7</f>
        <v>inveko6b - SO2 Dispečink</v>
      </c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34"/>
      <c r="R79" s="35"/>
    </row>
    <row r="80" spans="2:18" s="1" customFormat="1" ht="6.95" customHeight="1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>
      <c r="B81" s="33"/>
      <c r="C81" s="30" t="s">
        <v>23</v>
      </c>
      <c r="D81" s="34"/>
      <c r="E81" s="34"/>
      <c r="F81" s="28" t="str">
        <f>F9</f>
        <v>Předlice</v>
      </c>
      <c r="G81" s="34"/>
      <c r="H81" s="34"/>
      <c r="I81" s="34"/>
      <c r="J81" s="34"/>
      <c r="K81" s="30" t="s">
        <v>25</v>
      </c>
      <c r="L81" s="34"/>
      <c r="M81" s="215" t="str">
        <f>IF(O9="","",O9)</f>
        <v>15.12.2015</v>
      </c>
      <c r="N81" s="215"/>
      <c r="O81" s="215"/>
      <c r="P81" s="215"/>
      <c r="Q81" s="34"/>
      <c r="R81" s="35"/>
    </row>
    <row r="82" spans="2:47" s="1" customFormat="1" ht="6.95" customHeight="1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5">
      <c r="B83" s="33"/>
      <c r="C83" s="30" t="s">
        <v>29</v>
      </c>
      <c r="D83" s="34"/>
      <c r="E83" s="34"/>
      <c r="F83" s="28" t="str">
        <f>E12</f>
        <v xml:space="preserve"> </v>
      </c>
      <c r="G83" s="34"/>
      <c r="H83" s="34"/>
      <c r="I83" s="34"/>
      <c r="J83" s="34"/>
      <c r="K83" s="30" t="s">
        <v>34</v>
      </c>
      <c r="L83" s="34"/>
      <c r="M83" s="182" t="str">
        <f>E18</f>
        <v>INVEKO 4U s.r.o.Litoměřice</v>
      </c>
      <c r="N83" s="182"/>
      <c r="O83" s="182"/>
      <c r="P83" s="182"/>
      <c r="Q83" s="182"/>
      <c r="R83" s="35"/>
    </row>
    <row r="84" spans="2:47" s="1" customFormat="1" ht="14.45" customHeight="1">
      <c r="B84" s="33"/>
      <c r="C84" s="30" t="s">
        <v>33</v>
      </c>
      <c r="D84" s="34"/>
      <c r="E84" s="34"/>
      <c r="F84" s="28" t="str">
        <f>IF(E15="","",E15)</f>
        <v xml:space="preserve"> </v>
      </c>
      <c r="G84" s="34"/>
      <c r="H84" s="34"/>
      <c r="I84" s="34"/>
      <c r="J84" s="34"/>
      <c r="K84" s="30" t="s">
        <v>37</v>
      </c>
      <c r="L84" s="34"/>
      <c r="M84" s="182" t="str">
        <f>E21</f>
        <v xml:space="preserve"> </v>
      </c>
      <c r="N84" s="182"/>
      <c r="O84" s="182"/>
      <c r="P84" s="182"/>
      <c r="Q84" s="182"/>
      <c r="R84" s="35"/>
    </row>
    <row r="85" spans="2:47" s="1" customFormat="1" ht="10.35" customHeight="1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>
      <c r="B86" s="33"/>
      <c r="C86" s="220" t="s">
        <v>115</v>
      </c>
      <c r="D86" s="221"/>
      <c r="E86" s="221"/>
      <c r="F86" s="221"/>
      <c r="G86" s="221"/>
      <c r="H86" s="102"/>
      <c r="I86" s="102"/>
      <c r="J86" s="102"/>
      <c r="K86" s="102"/>
      <c r="L86" s="102"/>
      <c r="M86" s="102"/>
      <c r="N86" s="220" t="s">
        <v>116</v>
      </c>
      <c r="O86" s="221"/>
      <c r="P86" s="221"/>
      <c r="Q86" s="221"/>
      <c r="R86" s="35"/>
    </row>
    <row r="87" spans="2:47" s="1" customFormat="1" ht="10.35" customHeight="1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>
      <c r="B88" s="33"/>
      <c r="C88" s="110" t="s">
        <v>117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203">
        <f>N128</f>
        <v>0</v>
      </c>
      <c r="O88" s="222"/>
      <c r="P88" s="222"/>
      <c r="Q88" s="222"/>
      <c r="R88" s="35"/>
      <c r="AU88" s="19" t="s">
        <v>118</v>
      </c>
    </row>
    <row r="89" spans="2:47" s="6" customFormat="1" ht="24.95" customHeight="1">
      <c r="B89" s="111"/>
      <c r="C89" s="112"/>
      <c r="D89" s="113" t="s">
        <v>119</v>
      </c>
      <c r="E89" s="112"/>
      <c r="F89" s="112"/>
      <c r="G89" s="112"/>
      <c r="H89" s="112"/>
      <c r="I89" s="112"/>
      <c r="J89" s="112"/>
      <c r="K89" s="112"/>
      <c r="L89" s="112"/>
      <c r="M89" s="112"/>
      <c r="N89" s="223">
        <f>N129</f>
        <v>0</v>
      </c>
      <c r="O89" s="224"/>
      <c r="P89" s="224"/>
      <c r="Q89" s="224"/>
      <c r="R89" s="114"/>
    </row>
    <row r="90" spans="2:47" s="7" customFormat="1" ht="19.899999999999999" customHeight="1">
      <c r="B90" s="115"/>
      <c r="C90" s="116"/>
      <c r="D90" s="117" t="s">
        <v>120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25">
        <f>N130</f>
        <v>0</v>
      </c>
      <c r="O90" s="226"/>
      <c r="P90" s="226"/>
      <c r="Q90" s="226"/>
      <c r="R90" s="118"/>
    </row>
    <row r="91" spans="2:47" s="7" customFormat="1" ht="19.899999999999999" customHeight="1">
      <c r="B91" s="115"/>
      <c r="C91" s="116"/>
      <c r="D91" s="117" t="s">
        <v>121</v>
      </c>
      <c r="E91" s="116"/>
      <c r="F91" s="116"/>
      <c r="G91" s="116"/>
      <c r="H91" s="116"/>
      <c r="I91" s="116"/>
      <c r="J91" s="116"/>
      <c r="K91" s="116"/>
      <c r="L91" s="116"/>
      <c r="M91" s="116"/>
      <c r="N91" s="225">
        <f>N135</f>
        <v>0</v>
      </c>
      <c r="O91" s="226"/>
      <c r="P91" s="226"/>
      <c r="Q91" s="226"/>
      <c r="R91" s="118"/>
    </row>
    <row r="92" spans="2:47" s="7" customFormat="1" ht="19.899999999999999" customHeight="1">
      <c r="B92" s="115"/>
      <c r="C92" s="116"/>
      <c r="D92" s="117" t="s">
        <v>122</v>
      </c>
      <c r="E92" s="116"/>
      <c r="F92" s="116"/>
      <c r="G92" s="116"/>
      <c r="H92" s="116"/>
      <c r="I92" s="116"/>
      <c r="J92" s="116"/>
      <c r="K92" s="116"/>
      <c r="L92" s="116"/>
      <c r="M92" s="116"/>
      <c r="N92" s="225">
        <f>N170</f>
        <v>0</v>
      </c>
      <c r="O92" s="226"/>
      <c r="P92" s="226"/>
      <c r="Q92" s="226"/>
      <c r="R92" s="118"/>
    </row>
    <row r="93" spans="2:47" s="7" customFormat="1" ht="19.899999999999999" customHeight="1">
      <c r="B93" s="115"/>
      <c r="C93" s="116"/>
      <c r="D93" s="117" t="s">
        <v>123</v>
      </c>
      <c r="E93" s="116"/>
      <c r="F93" s="116"/>
      <c r="G93" s="116"/>
      <c r="H93" s="116"/>
      <c r="I93" s="116"/>
      <c r="J93" s="116"/>
      <c r="K93" s="116"/>
      <c r="L93" s="116"/>
      <c r="M93" s="116"/>
      <c r="N93" s="225">
        <f>N188</f>
        <v>0</v>
      </c>
      <c r="O93" s="226"/>
      <c r="P93" s="226"/>
      <c r="Q93" s="226"/>
      <c r="R93" s="118"/>
    </row>
    <row r="94" spans="2:47" s="7" customFormat="1" ht="19.899999999999999" customHeight="1">
      <c r="B94" s="115"/>
      <c r="C94" s="116"/>
      <c r="D94" s="117" t="s">
        <v>124</v>
      </c>
      <c r="E94" s="116"/>
      <c r="F94" s="116"/>
      <c r="G94" s="116"/>
      <c r="H94" s="116"/>
      <c r="I94" s="116"/>
      <c r="J94" s="116"/>
      <c r="K94" s="116"/>
      <c r="L94" s="116"/>
      <c r="M94" s="116"/>
      <c r="N94" s="225">
        <f>N194</f>
        <v>0</v>
      </c>
      <c r="O94" s="226"/>
      <c r="P94" s="226"/>
      <c r="Q94" s="226"/>
      <c r="R94" s="118"/>
    </row>
    <row r="95" spans="2:47" s="6" customFormat="1" ht="24.95" customHeight="1">
      <c r="B95" s="111"/>
      <c r="C95" s="112"/>
      <c r="D95" s="113" t="s">
        <v>125</v>
      </c>
      <c r="E95" s="112"/>
      <c r="F95" s="112"/>
      <c r="G95" s="112"/>
      <c r="H95" s="112"/>
      <c r="I95" s="112"/>
      <c r="J95" s="112"/>
      <c r="K95" s="112"/>
      <c r="L95" s="112"/>
      <c r="M95" s="112"/>
      <c r="N95" s="223">
        <f>N196</f>
        <v>0</v>
      </c>
      <c r="O95" s="224"/>
      <c r="P95" s="224"/>
      <c r="Q95" s="224"/>
      <c r="R95" s="114"/>
    </row>
    <row r="96" spans="2:47" s="7" customFormat="1" ht="19.899999999999999" customHeight="1">
      <c r="B96" s="115"/>
      <c r="C96" s="116"/>
      <c r="D96" s="117" t="s">
        <v>126</v>
      </c>
      <c r="E96" s="116"/>
      <c r="F96" s="116"/>
      <c r="G96" s="116"/>
      <c r="H96" s="116"/>
      <c r="I96" s="116"/>
      <c r="J96" s="116"/>
      <c r="K96" s="116"/>
      <c r="L96" s="116"/>
      <c r="M96" s="116"/>
      <c r="N96" s="225">
        <f>N197</f>
        <v>0</v>
      </c>
      <c r="O96" s="226"/>
      <c r="P96" s="226"/>
      <c r="Q96" s="226"/>
      <c r="R96" s="118"/>
    </row>
    <row r="97" spans="2:21" s="7" customFormat="1" ht="19.899999999999999" customHeight="1">
      <c r="B97" s="115"/>
      <c r="C97" s="116"/>
      <c r="D97" s="117" t="s">
        <v>127</v>
      </c>
      <c r="E97" s="116"/>
      <c r="F97" s="116"/>
      <c r="G97" s="116"/>
      <c r="H97" s="116"/>
      <c r="I97" s="116"/>
      <c r="J97" s="116"/>
      <c r="K97" s="116"/>
      <c r="L97" s="116"/>
      <c r="M97" s="116"/>
      <c r="N97" s="225">
        <f>N210</f>
        <v>0</v>
      </c>
      <c r="O97" s="226"/>
      <c r="P97" s="226"/>
      <c r="Q97" s="226"/>
      <c r="R97" s="118"/>
    </row>
    <row r="98" spans="2:21" s="7" customFormat="1" ht="19.899999999999999" customHeight="1">
      <c r="B98" s="115"/>
      <c r="C98" s="116"/>
      <c r="D98" s="117" t="s">
        <v>128</v>
      </c>
      <c r="E98" s="116"/>
      <c r="F98" s="116"/>
      <c r="G98" s="116"/>
      <c r="H98" s="116"/>
      <c r="I98" s="116"/>
      <c r="J98" s="116"/>
      <c r="K98" s="116"/>
      <c r="L98" s="116"/>
      <c r="M98" s="116"/>
      <c r="N98" s="225">
        <f>N216</f>
        <v>0</v>
      </c>
      <c r="O98" s="226"/>
      <c r="P98" s="226"/>
      <c r="Q98" s="226"/>
      <c r="R98" s="118"/>
    </row>
    <row r="99" spans="2:21" s="7" customFormat="1" ht="19.899999999999999" customHeight="1">
      <c r="B99" s="115"/>
      <c r="C99" s="116"/>
      <c r="D99" s="117" t="s">
        <v>129</v>
      </c>
      <c r="E99" s="116"/>
      <c r="F99" s="116"/>
      <c r="G99" s="116"/>
      <c r="H99" s="116"/>
      <c r="I99" s="116"/>
      <c r="J99" s="116"/>
      <c r="K99" s="116"/>
      <c r="L99" s="116"/>
      <c r="M99" s="116"/>
      <c r="N99" s="225">
        <f>N220</f>
        <v>0</v>
      </c>
      <c r="O99" s="226"/>
      <c r="P99" s="226"/>
      <c r="Q99" s="226"/>
      <c r="R99" s="118"/>
    </row>
    <row r="100" spans="2:21" s="7" customFormat="1" ht="19.899999999999999" customHeight="1">
      <c r="B100" s="115"/>
      <c r="C100" s="116"/>
      <c r="D100" s="117" t="s">
        <v>130</v>
      </c>
      <c r="E100" s="116"/>
      <c r="F100" s="116"/>
      <c r="G100" s="116"/>
      <c r="H100" s="116"/>
      <c r="I100" s="116"/>
      <c r="J100" s="116"/>
      <c r="K100" s="116"/>
      <c r="L100" s="116"/>
      <c r="M100" s="116"/>
      <c r="N100" s="225">
        <f>N223</f>
        <v>0</v>
      </c>
      <c r="O100" s="226"/>
      <c r="P100" s="226"/>
      <c r="Q100" s="226"/>
      <c r="R100" s="118"/>
    </row>
    <row r="101" spans="2:21" s="7" customFormat="1" ht="19.899999999999999" customHeight="1">
      <c r="B101" s="115"/>
      <c r="C101" s="116"/>
      <c r="D101" s="117" t="s">
        <v>131</v>
      </c>
      <c r="E101" s="116"/>
      <c r="F101" s="116"/>
      <c r="G101" s="116"/>
      <c r="H101" s="116"/>
      <c r="I101" s="116"/>
      <c r="J101" s="116"/>
      <c r="K101" s="116"/>
      <c r="L101" s="116"/>
      <c r="M101" s="116"/>
      <c r="N101" s="225">
        <f>N225</f>
        <v>0</v>
      </c>
      <c r="O101" s="226"/>
      <c r="P101" s="226"/>
      <c r="Q101" s="226"/>
      <c r="R101" s="118"/>
    </row>
    <row r="102" spans="2:21" s="7" customFormat="1" ht="19.899999999999999" customHeight="1">
      <c r="B102" s="115"/>
      <c r="C102" s="116"/>
      <c r="D102" s="117" t="s">
        <v>133</v>
      </c>
      <c r="E102" s="116"/>
      <c r="F102" s="116"/>
      <c r="G102" s="116"/>
      <c r="H102" s="116"/>
      <c r="I102" s="116"/>
      <c r="J102" s="116"/>
      <c r="K102" s="116"/>
      <c r="L102" s="116"/>
      <c r="M102" s="116"/>
      <c r="N102" s="225">
        <f>N234</f>
        <v>0</v>
      </c>
      <c r="O102" s="226"/>
      <c r="P102" s="226"/>
      <c r="Q102" s="226"/>
      <c r="R102" s="118"/>
    </row>
    <row r="103" spans="2:21" s="7" customFormat="1" ht="19.899999999999999" customHeight="1">
      <c r="B103" s="115"/>
      <c r="C103" s="116"/>
      <c r="D103" s="117" t="s">
        <v>134</v>
      </c>
      <c r="E103" s="116"/>
      <c r="F103" s="116"/>
      <c r="G103" s="116"/>
      <c r="H103" s="116"/>
      <c r="I103" s="116"/>
      <c r="J103" s="116"/>
      <c r="K103" s="116"/>
      <c r="L103" s="116"/>
      <c r="M103" s="116"/>
      <c r="N103" s="225">
        <f>N251</f>
        <v>0</v>
      </c>
      <c r="O103" s="226"/>
      <c r="P103" s="226"/>
      <c r="Q103" s="226"/>
      <c r="R103" s="118"/>
    </row>
    <row r="104" spans="2:21" s="7" customFormat="1" ht="19.899999999999999" customHeight="1">
      <c r="B104" s="115"/>
      <c r="C104" s="116"/>
      <c r="D104" s="117" t="s">
        <v>136</v>
      </c>
      <c r="E104" s="116"/>
      <c r="F104" s="116"/>
      <c r="G104" s="116"/>
      <c r="H104" s="116"/>
      <c r="I104" s="116"/>
      <c r="J104" s="116"/>
      <c r="K104" s="116"/>
      <c r="L104" s="116"/>
      <c r="M104" s="116"/>
      <c r="N104" s="225">
        <f>N260</f>
        <v>0</v>
      </c>
      <c r="O104" s="226"/>
      <c r="P104" s="226"/>
      <c r="Q104" s="226"/>
      <c r="R104" s="118"/>
    </row>
    <row r="105" spans="2:21" s="7" customFormat="1" ht="19.899999999999999" customHeight="1">
      <c r="B105" s="115"/>
      <c r="C105" s="116"/>
      <c r="D105" s="117" t="s">
        <v>516</v>
      </c>
      <c r="E105" s="116"/>
      <c r="F105" s="116"/>
      <c r="G105" s="116"/>
      <c r="H105" s="116"/>
      <c r="I105" s="116"/>
      <c r="J105" s="116"/>
      <c r="K105" s="116"/>
      <c r="L105" s="116"/>
      <c r="M105" s="116"/>
      <c r="N105" s="225">
        <f>N265</f>
        <v>0</v>
      </c>
      <c r="O105" s="226"/>
      <c r="P105" s="226"/>
      <c r="Q105" s="226"/>
      <c r="R105" s="118"/>
    </row>
    <row r="106" spans="2:21" s="6" customFormat="1" ht="24.95" customHeight="1">
      <c r="B106" s="111"/>
      <c r="C106" s="112"/>
      <c r="D106" s="113" t="s">
        <v>517</v>
      </c>
      <c r="E106" s="112"/>
      <c r="F106" s="112"/>
      <c r="G106" s="112"/>
      <c r="H106" s="112"/>
      <c r="I106" s="112"/>
      <c r="J106" s="112"/>
      <c r="K106" s="112"/>
      <c r="L106" s="112"/>
      <c r="M106" s="112"/>
      <c r="N106" s="223">
        <f>N268</f>
        <v>0</v>
      </c>
      <c r="O106" s="224"/>
      <c r="P106" s="224"/>
      <c r="Q106" s="224"/>
      <c r="R106" s="114"/>
    </row>
    <row r="107" spans="2:21" s="7" customFormat="1" ht="19.899999999999999" customHeight="1">
      <c r="B107" s="115"/>
      <c r="C107" s="116"/>
      <c r="D107" s="117" t="s">
        <v>518</v>
      </c>
      <c r="E107" s="116"/>
      <c r="F107" s="116"/>
      <c r="G107" s="116"/>
      <c r="H107" s="116"/>
      <c r="I107" s="116"/>
      <c r="J107" s="116"/>
      <c r="K107" s="116"/>
      <c r="L107" s="116"/>
      <c r="M107" s="116"/>
      <c r="N107" s="225">
        <f>N269</f>
        <v>0</v>
      </c>
      <c r="O107" s="226"/>
      <c r="P107" s="226"/>
      <c r="Q107" s="226"/>
      <c r="R107" s="118"/>
    </row>
    <row r="108" spans="2:21" s="1" customFormat="1" ht="21.75" customHeight="1"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</row>
    <row r="109" spans="2:21" s="1" customFormat="1" ht="29.25" customHeight="1">
      <c r="B109" s="33"/>
      <c r="C109" s="110" t="s">
        <v>137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222">
        <v>0</v>
      </c>
      <c r="O109" s="227"/>
      <c r="P109" s="227"/>
      <c r="Q109" s="227"/>
      <c r="R109" s="35"/>
      <c r="T109" s="119"/>
      <c r="U109" s="120" t="s">
        <v>42</v>
      </c>
    </row>
    <row r="110" spans="2:21" s="1" customFormat="1" ht="18" customHeight="1"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</row>
    <row r="111" spans="2:21" s="1" customFormat="1" ht="29.25" customHeight="1">
      <c r="B111" s="33"/>
      <c r="C111" s="101" t="s">
        <v>102</v>
      </c>
      <c r="D111" s="102"/>
      <c r="E111" s="102"/>
      <c r="F111" s="102"/>
      <c r="G111" s="102"/>
      <c r="H111" s="102"/>
      <c r="I111" s="102"/>
      <c r="J111" s="102"/>
      <c r="K111" s="102"/>
      <c r="L111" s="206">
        <f>ROUND(SUM(N88+N109),2)</f>
        <v>0</v>
      </c>
      <c r="M111" s="206"/>
      <c r="N111" s="206"/>
      <c r="O111" s="206"/>
      <c r="P111" s="206"/>
      <c r="Q111" s="206"/>
      <c r="R111" s="35"/>
    </row>
    <row r="112" spans="2:21" s="1" customFormat="1" ht="6.95" customHeight="1"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9"/>
    </row>
    <row r="116" spans="2:63" s="1" customFormat="1" ht="6.95" customHeight="1"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</row>
    <row r="117" spans="2:63" s="1" customFormat="1" ht="36.950000000000003" customHeight="1">
      <c r="B117" s="33"/>
      <c r="C117" s="180" t="s">
        <v>138</v>
      </c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35"/>
    </row>
    <row r="118" spans="2:63" s="1" customFormat="1" ht="6.95" customHeight="1"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63" s="1" customFormat="1" ht="30" customHeight="1">
      <c r="B119" s="33"/>
      <c r="C119" s="30" t="s">
        <v>17</v>
      </c>
      <c r="D119" s="34"/>
      <c r="E119" s="34"/>
      <c r="F119" s="212" t="str">
        <f>F6</f>
        <v>Snížení energetické náročnosti budov DPmÚL</v>
      </c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34"/>
      <c r="R119" s="35"/>
    </row>
    <row r="120" spans="2:63" s="1" customFormat="1" ht="36.950000000000003" customHeight="1">
      <c r="B120" s="33"/>
      <c r="C120" s="67" t="s">
        <v>110</v>
      </c>
      <c r="D120" s="34"/>
      <c r="E120" s="34"/>
      <c r="F120" s="190" t="str">
        <f>F7</f>
        <v>inveko6b - SO2 Dispečink</v>
      </c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34"/>
      <c r="R120" s="35"/>
    </row>
    <row r="121" spans="2:63" s="1" customFormat="1" ht="6.95" customHeight="1"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</row>
    <row r="122" spans="2:63" s="1" customFormat="1" ht="18" customHeight="1">
      <c r="B122" s="33"/>
      <c r="C122" s="30" t="s">
        <v>23</v>
      </c>
      <c r="D122" s="34"/>
      <c r="E122" s="34"/>
      <c r="F122" s="28" t="str">
        <f>F9</f>
        <v>Předlice</v>
      </c>
      <c r="G122" s="34"/>
      <c r="H122" s="34"/>
      <c r="I122" s="34"/>
      <c r="J122" s="34"/>
      <c r="K122" s="30" t="s">
        <v>25</v>
      </c>
      <c r="L122" s="34"/>
      <c r="M122" s="215" t="str">
        <f>IF(O9="","",O9)</f>
        <v>15.12.2015</v>
      </c>
      <c r="N122" s="215"/>
      <c r="O122" s="215"/>
      <c r="P122" s="215"/>
      <c r="Q122" s="34"/>
      <c r="R122" s="35"/>
    </row>
    <row r="123" spans="2:63" s="1" customFormat="1" ht="6.95" customHeight="1"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5"/>
    </row>
    <row r="124" spans="2:63" s="1" customFormat="1" ht="15">
      <c r="B124" s="33"/>
      <c r="C124" s="30" t="s">
        <v>29</v>
      </c>
      <c r="D124" s="34"/>
      <c r="E124" s="34"/>
      <c r="F124" s="28" t="str">
        <f>E12</f>
        <v xml:space="preserve"> </v>
      </c>
      <c r="G124" s="34"/>
      <c r="H124" s="34"/>
      <c r="I124" s="34"/>
      <c r="J124" s="34"/>
      <c r="K124" s="30" t="s">
        <v>34</v>
      </c>
      <c r="L124" s="34"/>
      <c r="M124" s="182" t="str">
        <f>E18</f>
        <v>INVEKO 4U s.r.o.Litoměřice</v>
      </c>
      <c r="N124" s="182"/>
      <c r="O124" s="182"/>
      <c r="P124" s="182"/>
      <c r="Q124" s="182"/>
      <c r="R124" s="35"/>
    </row>
    <row r="125" spans="2:63" s="1" customFormat="1" ht="14.45" customHeight="1">
      <c r="B125" s="33"/>
      <c r="C125" s="30" t="s">
        <v>33</v>
      </c>
      <c r="D125" s="34"/>
      <c r="E125" s="34"/>
      <c r="F125" s="28" t="str">
        <f>IF(E15="","",E15)</f>
        <v xml:space="preserve"> </v>
      </c>
      <c r="G125" s="34"/>
      <c r="H125" s="34"/>
      <c r="I125" s="34"/>
      <c r="J125" s="34"/>
      <c r="K125" s="30" t="s">
        <v>37</v>
      </c>
      <c r="L125" s="34"/>
      <c r="M125" s="182" t="str">
        <f>E21</f>
        <v xml:space="preserve"> </v>
      </c>
      <c r="N125" s="182"/>
      <c r="O125" s="182"/>
      <c r="P125" s="182"/>
      <c r="Q125" s="182"/>
      <c r="R125" s="35"/>
    </row>
    <row r="126" spans="2:63" s="1" customFormat="1" ht="10.35" customHeight="1"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5"/>
    </row>
    <row r="127" spans="2:63" s="8" customFormat="1" ht="29.25" customHeight="1">
      <c r="B127" s="121"/>
      <c r="C127" s="122" t="s">
        <v>139</v>
      </c>
      <c r="D127" s="123" t="s">
        <v>140</v>
      </c>
      <c r="E127" s="123" t="s">
        <v>60</v>
      </c>
      <c r="F127" s="228" t="s">
        <v>141</v>
      </c>
      <c r="G127" s="228"/>
      <c r="H127" s="228"/>
      <c r="I127" s="228"/>
      <c r="J127" s="123" t="s">
        <v>142</v>
      </c>
      <c r="K127" s="123" t="s">
        <v>143</v>
      </c>
      <c r="L127" s="229" t="s">
        <v>144</v>
      </c>
      <c r="M127" s="229"/>
      <c r="N127" s="228" t="s">
        <v>116</v>
      </c>
      <c r="O127" s="228"/>
      <c r="P127" s="228"/>
      <c r="Q127" s="230"/>
      <c r="R127" s="124"/>
      <c r="T127" s="74" t="s">
        <v>145</v>
      </c>
      <c r="U127" s="75" t="s">
        <v>42</v>
      </c>
      <c r="V127" s="75" t="s">
        <v>146</v>
      </c>
      <c r="W127" s="75" t="s">
        <v>147</v>
      </c>
      <c r="X127" s="75" t="s">
        <v>148</v>
      </c>
      <c r="Y127" s="75" t="s">
        <v>149</v>
      </c>
      <c r="Z127" s="75" t="s">
        <v>150</v>
      </c>
      <c r="AA127" s="76" t="s">
        <v>151</v>
      </c>
    </row>
    <row r="128" spans="2:63" s="1" customFormat="1" ht="29.25" customHeight="1">
      <c r="B128" s="33"/>
      <c r="C128" s="78" t="s">
        <v>112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245">
        <f>BK128</f>
        <v>0</v>
      </c>
      <c r="O128" s="246"/>
      <c r="P128" s="246"/>
      <c r="Q128" s="246"/>
      <c r="R128" s="35"/>
      <c r="T128" s="77"/>
      <c r="U128" s="49"/>
      <c r="V128" s="49"/>
      <c r="W128" s="125">
        <f>W129+W196+W268</f>
        <v>2182.1914409999999</v>
      </c>
      <c r="X128" s="49"/>
      <c r="Y128" s="125">
        <f>Y129+Y196+Y268</f>
        <v>24.360343400000005</v>
      </c>
      <c r="Z128" s="49"/>
      <c r="AA128" s="126">
        <f>AA129+AA196+AA268</f>
        <v>11.166059199999999</v>
      </c>
      <c r="AT128" s="19" t="s">
        <v>77</v>
      </c>
      <c r="AU128" s="19" t="s">
        <v>118</v>
      </c>
      <c r="BK128" s="127">
        <f>BK129+BK196+BK268</f>
        <v>0</v>
      </c>
    </row>
    <row r="129" spans="2:65" s="9" customFormat="1" ht="37.35" customHeight="1">
      <c r="B129" s="128"/>
      <c r="C129" s="129"/>
      <c r="D129" s="130" t="s">
        <v>119</v>
      </c>
      <c r="E129" s="130"/>
      <c r="F129" s="130"/>
      <c r="G129" s="130"/>
      <c r="H129" s="130"/>
      <c r="I129" s="130"/>
      <c r="J129" s="130"/>
      <c r="K129" s="130"/>
      <c r="L129" s="130"/>
      <c r="M129" s="130"/>
      <c r="N129" s="247">
        <f>BK129</f>
        <v>0</v>
      </c>
      <c r="O129" s="223"/>
      <c r="P129" s="223"/>
      <c r="Q129" s="223"/>
      <c r="R129" s="131"/>
      <c r="T129" s="132"/>
      <c r="U129" s="129"/>
      <c r="V129" s="129"/>
      <c r="W129" s="133">
        <f>W130+W135+W170+W188+W194</f>
        <v>1299.1795009999998</v>
      </c>
      <c r="X129" s="129"/>
      <c r="Y129" s="133">
        <f>Y130+Y135+Y170+Y188+Y194</f>
        <v>13.099469300000003</v>
      </c>
      <c r="Z129" s="129"/>
      <c r="AA129" s="134">
        <f>AA130+AA135+AA170+AA188+AA194</f>
        <v>10.703699</v>
      </c>
      <c r="AR129" s="135" t="s">
        <v>22</v>
      </c>
      <c r="AT129" s="136" t="s">
        <v>77</v>
      </c>
      <c r="AU129" s="136" t="s">
        <v>78</v>
      </c>
      <c r="AY129" s="135" t="s">
        <v>152</v>
      </c>
      <c r="BK129" s="137">
        <f>BK130+BK135+BK170+BK188+BK194</f>
        <v>0</v>
      </c>
    </row>
    <row r="130" spans="2:65" s="9" customFormat="1" ht="19.899999999999999" customHeight="1">
      <c r="B130" s="128"/>
      <c r="C130" s="129"/>
      <c r="D130" s="138" t="s">
        <v>120</v>
      </c>
      <c r="E130" s="138"/>
      <c r="F130" s="138"/>
      <c r="G130" s="138"/>
      <c r="H130" s="138"/>
      <c r="I130" s="138"/>
      <c r="J130" s="138"/>
      <c r="K130" s="138"/>
      <c r="L130" s="138"/>
      <c r="M130" s="138"/>
      <c r="N130" s="243">
        <f>BK130</f>
        <v>0</v>
      </c>
      <c r="O130" s="244"/>
      <c r="P130" s="244"/>
      <c r="Q130" s="244"/>
      <c r="R130" s="131"/>
      <c r="T130" s="132"/>
      <c r="U130" s="129"/>
      <c r="V130" s="129"/>
      <c r="W130" s="133">
        <f>SUM(W131:W134)</f>
        <v>14.001019999999999</v>
      </c>
      <c r="X130" s="129"/>
      <c r="Y130" s="133">
        <f>SUM(Y131:Y134)</f>
        <v>3.5570281999999995</v>
      </c>
      <c r="Z130" s="129"/>
      <c r="AA130" s="134">
        <f>SUM(AA131:AA134)</f>
        <v>0</v>
      </c>
      <c r="AR130" s="135" t="s">
        <v>22</v>
      </c>
      <c r="AT130" s="136" t="s">
        <v>77</v>
      </c>
      <c r="AU130" s="136" t="s">
        <v>22</v>
      </c>
      <c r="AY130" s="135" t="s">
        <v>152</v>
      </c>
      <c r="BK130" s="137">
        <f>SUM(BK131:BK134)</f>
        <v>0</v>
      </c>
    </row>
    <row r="131" spans="2:65" s="1" customFormat="1" ht="31.5" customHeight="1">
      <c r="B131" s="139"/>
      <c r="C131" s="140" t="s">
        <v>470</v>
      </c>
      <c r="D131" s="140" t="s">
        <v>154</v>
      </c>
      <c r="E131" s="141" t="s">
        <v>519</v>
      </c>
      <c r="F131" s="231" t="s">
        <v>520</v>
      </c>
      <c r="G131" s="231"/>
      <c r="H131" s="231"/>
      <c r="I131" s="231"/>
      <c r="J131" s="142" t="s">
        <v>157</v>
      </c>
      <c r="K131" s="143">
        <v>5.0599999999999996</v>
      </c>
      <c r="L131" s="251">
        <v>0</v>
      </c>
      <c r="M131" s="251"/>
      <c r="N131" s="232">
        <f>ROUND(L131*K131,2)</f>
        <v>0</v>
      </c>
      <c r="O131" s="232"/>
      <c r="P131" s="232"/>
      <c r="Q131" s="232"/>
      <c r="R131" s="144"/>
      <c r="T131" s="145" t="s">
        <v>5</v>
      </c>
      <c r="U131" s="42" t="s">
        <v>43</v>
      </c>
      <c r="V131" s="146">
        <v>2.7669999999999999</v>
      </c>
      <c r="W131" s="146">
        <f>V131*K131</f>
        <v>14.001019999999999</v>
      </c>
      <c r="X131" s="146">
        <v>0.70296999999999998</v>
      </c>
      <c r="Y131" s="146">
        <f>X131*K131</f>
        <v>3.5570281999999995</v>
      </c>
      <c r="Z131" s="146">
        <v>0</v>
      </c>
      <c r="AA131" s="147">
        <f>Z131*K131</f>
        <v>0</v>
      </c>
      <c r="AR131" s="19" t="s">
        <v>158</v>
      </c>
      <c r="AT131" s="19" t="s">
        <v>154</v>
      </c>
      <c r="AU131" s="19" t="s">
        <v>108</v>
      </c>
      <c r="AY131" s="19" t="s">
        <v>152</v>
      </c>
      <c r="BE131" s="148">
        <f>IF(U131="základní",N131,0)</f>
        <v>0</v>
      </c>
      <c r="BF131" s="148">
        <f>IF(U131="snížená",N131,0)</f>
        <v>0</v>
      </c>
      <c r="BG131" s="148">
        <f>IF(U131="zákl. přenesená",N131,0)</f>
        <v>0</v>
      </c>
      <c r="BH131" s="148">
        <f>IF(U131="sníž. přenesená",N131,0)</f>
        <v>0</v>
      </c>
      <c r="BI131" s="148">
        <f>IF(U131="nulová",N131,0)</f>
        <v>0</v>
      </c>
      <c r="BJ131" s="19" t="s">
        <v>22</v>
      </c>
      <c r="BK131" s="148">
        <f>ROUND(L131*K131,2)</f>
        <v>0</v>
      </c>
      <c r="BL131" s="19" t="s">
        <v>158</v>
      </c>
      <c r="BM131" s="19" t="s">
        <v>521</v>
      </c>
    </row>
    <row r="132" spans="2:65" s="10" customFormat="1" ht="22.5" customHeight="1">
      <c r="B132" s="149"/>
      <c r="C132" s="150"/>
      <c r="D132" s="150"/>
      <c r="E132" s="151" t="s">
        <v>5</v>
      </c>
      <c r="F132" s="233" t="s">
        <v>522</v>
      </c>
      <c r="G132" s="234"/>
      <c r="H132" s="234"/>
      <c r="I132" s="234"/>
      <c r="J132" s="150"/>
      <c r="K132" s="152">
        <v>4.0910000000000002</v>
      </c>
      <c r="L132" s="150"/>
      <c r="M132" s="150"/>
      <c r="N132" s="150"/>
      <c r="O132" s="150"/>
      <c r="P132" s="150"/>
      <c r="Q132" s="150"/>
      <c r="R132" s="153"/>
      <c r="T132" s="154"/>
      <c r="U132" s="150"/>
      <c r="V132" s="150"/>
      <c r="W132" s="150"/>
      <c r="X132" s="150"/>
      <c r="Y132" s="150"/>
      <c r="Z132" s="150"/>
      <c r="AA132" s="155"/>
      <c r="AT132" s="156" t="s">
        <v>161</v>
      </c>
      <c r="AU132" s="156" t="s">
        <v>108</v>
      </c>
      <c r="AV132" s="10" t="s">
        <v>108</v>
      </c>
      <c r="AW132" s="10" t="s">
        <v>36</v>
      </c>
      <c r="AX132" s="10" t="s">
        <v>78</v>
      </c>
      <c r="AY132" s="156" t="s">
        <v>152</v>
      </c>
    </row>
    <row r="133" spans="2:65" s="10" customFormat="1" ht="22.5" customHeight="1">
      <c r="B133" s="149"/>
      <c r="C133" s="150"/>
      <c r="D133" s="150"/>
      <c r="E133" s="151" t="s">
        <v>5</v>
      </c>
      <c r="F133" s="237" t="s">
        <v>523</v>
      </c>
      <c r="G133" s="238"/>
      <c r="H133" s="238"/>
      <c r="I133" s="238"/>
      <c r="J133" s="150"/>
      <c r="K133" s="152">
        <v>0.96899999999999997</v>
      </c>
      <c r="L133" s="150"/>
      <c r="M133" s="150"/>
      <c r="N133" s="150"/>
      <c r="O133" s="150"/>
      <c r="P133" s="150"/>
      <c r="Q133" s="150"/>
      <c r="R133" s="153"/>
      <c r="T133" s="154"/>
      <c r="U133" s="150"/>
      <c r="V133" s="150"/>
      <c r="W133" s="150"/>
      <c r="X133" s="150"/>
      <c r="Y133" s="150"/>
      <c r="Z133" s="150"/>
      <c r="AA133" s="155"/>
      <c r="AT133" s="156" t="s">
        <v>161</v>
      </c>
      <c r="AU133" s="156" t="s">
        <v>108</v>
      </c>
      <c r="AV133" s="10" t="s">
        <v>108</v>
      </c>
      <c r="AW133" s="10" t="s">
        <v>36</v>
      </c>
      <c r="AX133" s="10" t="s">
        <v>78</v>
      </c>
      <c r="AY133" s="156" t="s">
        <v>152</v>
      </c>
    </row>
    <row r="134" spans="2:65" s="11" customFormat="1" ht="22.5" customHeight="1">
      <c r="B134" s="161"/>
      <c r="C134" s="162"/>
      <c r="D134" s="162"/>
      <c r="E134" s="163" t="s">
        <v>5</v>
      </c>
      <c r="F134" s="239" t="s">
        <v>207</v>
      </c>
      <c r="G134" s="240"/>
      <c r="H134" s="240"/>
      <c r="I134" s="240"/>
      <c r="J134" s="162"/>
      <c r="K134" s="164">
        <v>5.0599999999999996</v>
      </c>
      <c r="L134" s="162"/>
      <c r="M134" s="162"/>
      <c r="N134" s="162"/>
      <c r="O134" s="162"/>
      <c r="P134" s="162"/>
      <c r="Q134" s="162"/>
      <c r="R134" s="165"/>
      <c r="T134" s="166"/>
      <c r="U134" s="162"/>
      <c r="V134" s="162"/>
      <c r="W134" s="162"/>
      <c r="X134" s="162"/>
      <c r="Y134" s="162"/>
      <c r="Z134" s="162"/>
      <c r="AA134" s="167"/>
      <c r="AT134" s="168" t="s">
        <v>161</v>
      </c>
      <c r="AU134" s="168" t="s">
        <v>108</v>
      </c>
      <c r="AV134" s="11" t="s">
        <v>158</v>
      </c>
      <c r="AW134" s="11" t="s">
        <v>36</v>
      </c>
      <c r="AX134" s="11" t="s">
        <v>22</v>
      </c>
      <c r="AY134" s="168" t="s">
        <v>152</v>
      </c>
    </row>
    <row r="135" spans="2:65" s="9" customFormat="1" ht="29.85" customHeight="1">
      <c r="B135" s="128"/>
      <c r="C135" s="129"/>
      <c r="D135" s="138" t="s">
        <v>121</v>
      </c>
      <c r="E135" s="138"/>
      <c r="F135" s="138"/>
      <c r="G135" s="138"/>
      <c r="H135" s="138"/>
      <c r="I135" s="138"/>
      <c r="J135" s="138"/>
      <c r="K135" s="138"/>
      <c r="L135" s="138"/>
      <c r="M135" s="138"/>
      <c r="N135" s="243">
        <f>BK135</f>
        <v>0</v>
      </c>
      <c r="O135" s="244"/>
      <c r="P135" s="244"/>
      <c r="Q135" s="244"/>
      <c r="R135" s="131"/>
      <c r="T135" s="132"/>
      <c r="U135" s="129"/>
      <c r="V135" s="129"/>
      <c r="W135" s="133">
        <f>SUM(W136:W169)</f>
        <v>1011.470447</v>
      </c>
      <c r="X135" s="129"/>
      <c r="Y135" s="133">
        <f>SUM(Y136:Y169)</f>
        <v>9.5424411000000031</v>
      </c>
      <c r="Z135" s="129"/>
      <c r="AA135" s="134">
        <f>SUM(AA136:AA169)</f>
        <v>0</v>
      </c>
      <c r="AR135" s="135" t="s">
        <v>22</v>
      </c>
      <c r="AT135" s="136" t="s">
        <v>77</v>
      </c>
      <c r="AU135" s="136" t="s">
        <v>22</v>
      </c>
      <c r="AY135" s="135" t="s">
        <v>152</v>
      </c>
      <c r="BK135" s="137">
        <f>SUM(BK136:BK169)</f>
        <v>0</v>
      </c>
    </row>
    <row r="136" spans="2:65" s="1" customFormat="1" ht="31.5" customHeight="1">
      <c r="B136" s="139"/>
      <c r="C136" s="140" t="s">
        <v>292</v>
      </c>
      <c r="D136" s="140" t="s">
        <v>154</v>
      </c>
      <c r="E136" s="141" t="s">
        <v>163</v>
      </c>
      <c r="F136" s="231" t="s">
        <v>164</v>
      </c>
      <c r="G136" s="231"/>
      <c r="H136" s="231"/>
      <c r="I136" s="231"/>
      <c r="J136" s="142" t="s">
        <v>165</v>
      </c>
      <c r="K136" s="143">
        <v>291.53500000000003</v>
      </c>
      <c r="L136" s="251">
        <v>0</v>
      </c>
      <c r="M136" s="251"/>
      <c r="N136" s="232">
        <f>ROUND(L136*K136,2)</f>
        <v>0</v>
      </c>
      <c r="O136" s="232"/>
      <c r="P136" s="232"/>
      <c r="Q136" s="232"/>
      <c r="R136" s="144"/>
      <c r="T136" s="145" t="s">
        <v>5</v>
      </c>
      <c r="U136" s="42" t="s">
        <v>43</v>
      </c>
      <c r="V136" s="146">
        <v>0.37</v>
      </c>
      <c r="W136" s="146">
        <f>V136*K136</f>
        <v>107.86795000000001</v>
      </c>
      <c r="X136" s="146">
        <v>1.5E-3</v>
      </c>
      <c r="Y136" s="146">
        <f>X136*K136</f>
        <v>0.43730250000000004</v>
      </c>
      <c r="Z136" s="146">
        <v>0</v>
      </c>
      <c r="AA136" s="147">
        <f>Z136*K136</f>
        <v>0</v>
      </c>
      <c r="AR136" s="19" t="s">
        <v>158</v>
      </c>
      <c r="AT136" s="19" t="s">
        <v>154</v>
      </c>
      <c r="AU136" s="19" t="s">
        <v>108</v>
      </c>
      <c r="AY136" s="19" t="s">
        <v>152</v>
      </c>
      <c r="BE136" s="148">
        <f>IF(U136="základní",N136,0)</f>
        <v>0</v>
      </c>
      <c r="BF136" s="148">
        <f>IF(U136="snížená",N136,0)</f>
        <v>0</v>
      </c>
      <c r="BG136" s="148">
        <f>IF(U136="zákl. přenesená",N136,0)</f>
        <v>0</v>
      </c>
      <c r="BH136" s="148">
        <f>IF(U136="sníž. přenesená",N136,0)</f>
        <v>0</v>
      </c>
      <c r="BI136" s="148">
        <f>IF(U136="nulová",N136,0)</f>
        <v>0</v>
      </c>
      <c r="BJ136" s="19" t="s">
        <v>22</v>
      </c>
      <c r="BK136" s="148">
        <f>ROUND(L136*K136,2)</f>
        <v>0</v>
      </c>
      <c r="BL136" s="19" t="s">
        <v>158</v>
      </c>
      <c r="BM136" s="19" t="s">
        <v>524</v>
      </c>
    </row>
    <row r="137" spans="2:65" s="1" customFormat="1" ht="31.5" customHeight="1">
      <c r="B137" s="139"/>
      <c r="C137" s="140" t="s">
        <v>475</v>
      </c>
      <c r="D137" s="140" t="s">
        <v>154</v>
      </c>
      <c r="E137" s="141" t="s">
        <v>167</v>
      </c>
      <c r="F137" s="231" t="s">
        <v>168</v>
      </c>
      <c r="G137" s="231"/>
      <c r="H137" s="231"/>
      <c r="I137" s="231"/>
      <c r="J137" s="142" t="s">
        <v>169</v>
      </c>
      <c r="K137" s="143">
        <v>407.34800000000001</v>
      </c>
      <c r="L137" s="251">
        <v>0</v>
      </c>
      <c r="M137" s="251"/>
      <c r="N137" s="232">
        <f>ROUND(L137*K137,2)</f>
        <v>0</v>
      </c>
      <c r="O137" s="232"/>
      <c r="P137" s="232"/>
      <c r="Q137" s="232"/>
      <c r="R137" s="144"/>
      <c r="T137" s="145" t="s">
        <v>5</v>
      </c>
      <c r="U137" s="42" t="s">
        <v>43</v>
      </c>
      <c r="V137" s="146">
        <v>7.3999999999999996E-2</v>
      </c>
      <c r="W137" s="146">
        <f>V137*K137</f>
        <v>30.143751999999999</v>
      </c>
      <c r="X137" s="146">
        <v>4.6999999999999999E-4</v>
      </c>
      <c r="Y137" s="146">
        <f>X137*K137</f>
        <v>0.19145355999999999</v>
      </c>
      <c r="Z137" s="146">
        <v>0</v>
      </c>
      <c r="AA137" s="147">
        <f>Z137*K137</f>
        <v>0</v>
      </c>
      <c r="AR137" s="19" t="s">
        <v>158</v>
      </c>
      <c r="AT137" s="19" t="s">
        <v>154</v>
      </c>
      <c r="AU137" s="19" t="s">
        <v>108</v>
      </c>
      <c r="AY137" s="19" t="s">
        <v>152</v>
      </c>
      <c r="BE137" s="148">
        <f>IF(U137="základní",N137,0)</f>
        <v>0</v>
      </c>
      <c r="BF137" s="148">
        <f>IF(U137="snížená",N137,0)</f>
        <v>0</v>
      </c>
      <c r="BG137" s="148">
        <f>IF(U137="zákl. přenesená",N137,0)</f>
        <v>0</v>
      </c>
      <c r="BH137" s="148">
        <f>IF(U137="sníž. přenesená",N137,0)</f>
        <v>0</v>
      </c>
      <c r="BI137" s="148">
        <f>IF(U137="nulová",N137,0)</f>
        <v>0</v>
      </c>
      <c r="BJ137" s="19" t="s">
        <v>22</v>
      </c>
      <c r="BK137" s="148">
        <f>ROUND(L137*K137,2)</f>
        <v>0</v>
      </c>
      <c r="BL137" s="19" t="s">
        <v>158</v>
      </c>
      <c r="BM137" s="19" t="s">
        <v>525</v>
      </c>
    </row>
    <row r="138" spans="2:65" s="10" customFormat="1" ht="22.5" customHeight="1">
      <c r="B138" s="149"/>
      <c r="C138" s="150"/>
      <c r="D138" s="150"/>
      <c r="E138" s="151" t="s">
        <v>5</v>
      </c>
      <c r="F138" s="233" t="s">
        <v>526</v>
      </c>
      <c r="G138" s="234"/>
      <c r="H138" s="234"/>
      <c r="I138" s="234"/>
      <c r="J138" s="150"/>
      <c r="K138" s="152">
        <v>407.34800000000001</v>
      </c>
      <c r="L138" s="150"/>
      <c r="M138" s="150"/>
      <c r="N138" s="150"/>
      <c r="O138" s="150"/>
      <c r="P138" s="150"/>
      <c r="Q138" s="150"/>
      <c r="R138" s="153"/>
      <c r="T138" s="154"/>
      <c r="U138" s="150"/>
      <c r="V138" s="150"/>
      <c r="W138" s="150"/>
      <c r="X138" s="150"/>
      <c r="Y138" s="150"/>
      <c r="Z138" s="150"/>
      <c r="AA138" s="155"/>
      <c r="AT138" s="156" t="s">
        <v>161</v>
      </c>
      <c r="AU138" s="156" t="s">
        <v>108</v>
      </c>
      <c r="AV138" s="10" t="s">
        <v>108</v>
      </c>
      <c r="AW138" s="10" t="s">
        <v>36</v>
      </c>
      <c r="AX138" s="10" t="s">
        <v>22</v>
      </c>
      <c r="AY138" s="156" t="s">
        <v>152</v>
      </c>
    </row>
    <row r="139" spans="2:65" s="1" customFormat="1" ht="31.5" customHeight="1">
      <c r="B139" s="139"/>
      <c r="C139" s="140" t="s">
        <v>450</v>
      </c>
      <c r="D139" s="140" t="s">
        <v>154</v>
      </c>
      <c r="E139" s="141" t="s">
        <v>173</v>
      </c>
      <c r="F139" s="231" t="s">
        <v>174</v>
      </c>
      <c r="G139" s="231"/>
      <c r="H139" s="231"/>
      <c r="I139" s="231"/>
      <c r="J139" s="142" t="s">
        <v>169</v>
      </c>
      <c r="K139" s="143">
        <v>407.34800000000001</v>
      </c>
      <c r="L139" s="251">
        <v>0</v>
      </c>
      <c r="M139" s="251"/>
      <c r="N139" s="232">
        <f>ROUND(L139*K139,2)</f>
        <v>0</v>
      </c>
      <c r="O139" s="232"/>
      <c r="P139" s="232"/>
      <c r="Q139" s="232"/>
      <c r="R139" s="144"/>
      <c r="T139" s="145" t="s">
        <v>5</v>
      </c>
      <c r="U139" s="42" t="s">
        <v>43</v>
      </c>
      <c r="V139" s="146">
        <v>0.33</v>
      </c>
      <c r="W139" s="146">
        <f>V139*K139</f>
        <v>134.42484000000002</v>
      </c>
      <c r="X139" s="146">
        <v>4.8900000000000002E-3</v>
      </c>
      <c r="Y139" s="146">
        <f>X139*K139</f>
        <v>1.9919317200000002</v>
      </c>
      <c r="Z139" s="146">
        <v>0</v>
      </c>
      <c r="AA139" s="147">
        <f>Z139*K139</f>
        <v>0</v>
      </c>
      <c r="AR139" s="19" t="s">
        <v>158</v>
      </c>
      <c r="AT139" s="19" t="s">
        <v>154</v>
      </c>
      <c r="AU139" s="19" t="s">
        <v>108</v>
      </c>
      <c r="AY139" s="19" t="s">
        <v>152</v>
      </c>
      <c r="BE139" s="148">
        <f>IF(U139="základní",N139,0)</f>
        <v>0</v>
      </c>
      <c r="BF139" s="148">
        <f>IF(U139="snížená",N139,0)</f>
        <v>0</v>
      </c>
      <c r="BG139" s="148">
        <f>IF(U139="zákl. přenesená",N139,0)</f>
        <v>0</v>
      </c>
      <c r="BH139" s="148">
        <f>IF(U139="sníž. přenesená",N139,0)</f>
        <v>0</v>
      </c>
      <c r="BI139" s="148">
        <f>IF(U139="nulová",N139,0)</f>
        <v>0</v>
      </c>
      <c r="BJ139" s="19" t="s">
        <v>22</v>
      </c>
      <c r="BK139" s="148">
        <f>ROUND(L139*K139,2)</f>
        <v>0</v>
      </c>
      <c r="BL139" s="19" t="s">
        <v>158</v>
      </c>
      <c r="BM139" s="19" t="s">
        <v>527</v>
      </c>
    </row>
    <row r="140" spans="2:65" s="10" customFormat="1" ht="22.5" customHeight="1">
      <c r="B140" s="149"/>
      <c r="C140" s="150"/>
      <c r="D140" s="150"/>
      <c r="E140" s="151" t="s">
        <v>5</v>
      </c>
      <c r="F140" s="233" t="s">
        <v>528</v>
      </c>
      <c r="G140" s="234"/>
      <c r="H140" s="234"/>
      <c r="I140" s="234"/>
      <c r="J140" s="150"/>
      <c r="K140" s="152">
        <v>407.34800000000001</v>
      </c>
      <c r="L140" s="150"/>
      <c r="M140" s="150"/>
      <c r="N140" s="150"/>
      <c r="O140" s="150"/>
      <c r="P140" s="150"/>
      <c r="Q140" s="150"/>
      <c r="R140" s="153"/>
      <c r="T140" s="154"/>
      <c r="U140" s="150"/>
      <c r="V140" s="150"/>
      <c r="W140" s="150"/>
      <c r="X140" s="150"/>
      <c r="Y140" s="150"/>
      <c r="Z140" s="150"/>
      <c r="AA140" s="155"/>
      <c r="AT140" s="156" t="s">
        <v>161</v>
      </c>
      <c r="AU140" s="156" t="s">
        <v>108</v>
      </c>
      <c r="AV140" s="10" t="s">
        <v>108</v>
      </c>
      <c r="AW140" s="10" t="s">
        <v>36</v>
      </c>
      <c r="AX140" s="10" t="s">
        <v>22</v>
      </c>
      <c r="AY140" s="156" t="s">
        <v>152</v>
      </c>
    </row>
    <row r="141" spans="2:65" s="1" customFormat="1" ht="31.5" customHeight="1">
      <c r="B141" s="139"/>
      <c r="C141" s="140" t="s">
        <v>184</v>
      </c>
      <c r="D141" s="140" t="s">
        <v>154</v>
      </c>
      <c r="E141" s="141" t="s">
        <v>178</v>
      </c>
      <c r="F141" s="231" t="s">
        <v>179</v>
      </c>
      <c r="G141" s="231"/>
      <c r="H141" s="231"/>
      <c r="I141" s="231"/>
      <c r="J141" s="142" t="s">
        <v>165</v>
      </c>
      <c r="K141" s="143">
        <v>106.715</v>
      </c>
      <c r="L141" s="251">
        <v>0</v>
      </c>
      <c r="M141" s="251"/>
      <c r="N141" s="232">
        <f t="shared" ref="N141:N147" si="0">ROUND(L141*K141,2)</f>
        <v>0</v>
      </c>
      <c r="O141" s="232"/>
      <c r="P141" s="232"/>
      <c r="Q141" s="232"/>
      <c r="R141" s="144"/>
      <c r="T141" s="145" t="s">
        <v>5</v>
      </c>
      <c r="U141" s="42" t="s">
        <v>43</v>
      </c>
      <c r="V141" s="146">
        <v>0.31</v>
      </c>
      <c r="W141" s="146">
        <f t="shared" ref="W141:W147" si="1">V141*K141</f>
        <v>33.081650000000003</v>
      </c>
      <c r="X141" s="146">
        <v>2.0000000000000002E-5</v>
      </c>
      <c r="Y141" s="146">
        <f t="shared" ref="Y141:Y147" si="2">X141*K141</f>
        <v>2.1343000000000004E-3</v>
      </c>
      <c r="Z141" s="146">
        <v>0</v>
      </c>
      <c r="AA141" s="147">
        <f t="shared" ref="AA141:AA147" si="3">Z141*K141</f>
        <v>0</v>
      </c>
      <c r="AR141" s="19" t="s">
        <v>158</v>
      </c>
      <c r="AT141" s="19" t="s">
        <v>154</v>
      </c>
      <c r="AU141" s="19" t="s">
        <v>108</v>
      </c>
      <c r="AY141" s="19" t="s">
        <v>152</v>
      </c>
      <c r="BE141" s="148">
        <f t="shared" ref="BE141:BE147" si="4">IF(U141="základní",N141,0)</f>
        <v>0</v>
      </c>
      <c r="BF141" s="148">
        <f t="shared" ref="BF141:BF147" si="5">IF(U141="snížená",N141,0)</f>
        <v>0</v>
      </c>
      <c r="BG141" s="148">
        <f t="shared" ref="BG141:BG147" si="6">IF(U141="zákl. přenesená",N141,0)</f>
        <v>0</v>
      </c>
      <c r="BH141" s="148">
        <f t="shared" ref="BH141:BH147" si="7">IF(U141="sníž. přenesená",N141,0)</f>
        <v>0</v>
      </c>
      <c r="BI141" s="148">
        <f t="shared" ref="BI141:BI147" si="8">IF(U141="nulová",N141,0)</f>
        <v>0</v>
      </c>
      <c r="BJ141" s="19" t="s">
        <v>22</v>
      </c>
      <c r="BK141" s="148">
        <f t="shared" ref="BK141:BK147" si="9">ROUND(L141*K141,2)</f>
        <v>0</v>
      </c>
      <c r="BL141" s="19" t="s">
        <v>158</v>
      </c>
      <c r="BM141" s="19" t="s">
        <v>529</v>
      </c>
    </row>
    <row r="142" spans="2:65" s="1" customFormat="1" ht="31.5" customHeight="1">
      <c r="B142" s="139"/>
      <c r="C142" s="157" t="s">
        <v>201</v>
      </c>
      <c r="D142" s="157" t="s">
        <v>181</v>
      </c>
      <c r="E142" s="158" t="s">
        <v>182</v>
      </c>
      <c r="F142" s="235" t="s">
        <v>183</v>
      </c>
      <c r="G142" s="235"/>
      <c r="H142" s="235"/>
      <c r="I142" s="235"/>
      <c r="J142" s="159" t="s">
        <v>165</v>
      </c>
      <c r="K142" s="160">
        <v>112.051</v>
      </c>
      <c r="L142" s="251">
        <v>0</v>
      </c>
      <c r="M142" s="251"/>
      <c r="N142" s="236">
        <f t="shared" si="0"/>
        <v>0</v>
      </c>
      <c r="O142" s="232"/>
      <c r="P142" s="232"/>
      <c r="Q142" s="232"/>
      <c r="R142" s="144"/>
      <c r="T142" s="145" t="s">
        <v>5</v>
      </c>
      <c r="U142" s="42" t="s">
        <v>43</v>
      </c>
      <c r="V142" s="146">
        <v>0</v>
      </c>
      <c r="W142" s="146">
        <f t="shared" si="1"/>
        <v>0</v>
      </c>
      <c r="X142" s="146">
        <v>1E-4</v>
      </c>
      <c r="Y142" s="146">
        <f t="shared" si="2"/>
        <v>1.1205100000000001E-2</v>
      </c>
      <c r="Z142" s="146">
        <v>0</v>
      </c>
      <c r="AA142" s="147">
        <f t="shared" si="3"/>
        <v>0</v>
      </c>
      <c r="AR142" s="19" t="s">
        <v>184</v>
      </c>
      <c r="AT142" s="19" t="s">
        <v>181</v>
      </c>
      <c r="AU142" s="19" t="s">
        <v>108</v>
      </c>
      <c r="AY142" s="19" t="s">
        <v>152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9" t="s">
        <v>22</v>
      </c>
      <c r="BK142" s="148">
        <f t="shared" si="9"/>
        <v>0</v>
      </c>
      <c r="BL142" s="19" t="s">
        <v>158</v>
      </c>
      <c r="BM142" s="19" t="s">
        <v>530</v>
      </c>
    </row>
    <row r="143" spans="2:65" s="1" customFormat="1" ht="31.5" customHeight="1">
      <c r="B143" s="139"/>
      <c r="C143" s="140" t="s">
        <v>27</v>
      </c>
      <c r="D143" s="140" t="s">
        <v>154</v>
      </c>
      <c r="E143" s="141" t="s">
        <v>187</v>
      </c>
      <c r="F143" s="231" t="s">
        <v>188</v>
      </c>
      <c r="G143" s="231"/>
      <c r="H143" s="231"/>
      <c r="I143" s="231"/>
      <c r="J143" s="142" t="s">
        <v>165</v>
      </c>
      <c r="K143" s="143">
        <v>309.13499999999999</v>
      </c>
      <c r="L143" s="251">
        <v>0</v>
      </c>
      <c r="M143" s="251"/>
      <c r="N143" s="232">
        <f t="shared" si="0"/>
        <v>0</v>
      </c>
      <c r="O143" s="232"/>
      <c r="P143" s="232"/>
      <c r="Q143" s="232"/>
      <c r="R143" s="144"/>
      <c r="T143" s="145" t="s">
        <v>5</v>
      </c>
      <c r="U143" s="42" t="s">
        <v>43</v>
      </c>
      <c r="V143" s="146">
        <v>0.11</v>
      </c>
      <c r="W143" s="146">
        <f t="shared" si="1"/>
        <v>34.004849999999998</v>
      </c>
      <c r="X143" s="146">
        <v>0</v>
      </c>
      <c r="Y143" s="146">
        <f t="shared" si="2"/>
        <v>0</v>
      </c>
      <c r="Z143" s="146">
        <v>0</v>
      </c>
      <c r="AA143" s="147">
        <f t="shared" si="3"/>
        <v>0</v>
      </c>
      <c r="AR143" s="19" t="s">
        <v>158</v>
      </c>
      <c r="AT143" s="19" t="s">
        <v>154</v>
      </c>
      <c r="AU143" s="19" t="s">
        <v>108</v>
      </c>
      <c r="AY143" s="19" t="s">
        <v>152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9" t="s">
        <v>22</v>
      </c>
      <c r="BK143" s="148">
        <f t="shared" si="9"/>
        <v>0</v>
      </c>
      <c r="BL143" s="19" t="s">
        <v>158</v>
      </c>
      <c r="BM143" s="19" t="s">
        <v>531</v>
      </c>
    </row>
    <row r="144" spans="2:65" s="1" customFormat="1" ht="22.5" customHeight="1">
      <c r="B144" s="139"/>
      <c r="C144" s="157" t="s">
        <v>211</v>
      </c>
      <c r="D144" s="157" t="s">
        <v>181</v>
      </c>
      <c r="E144" s="158" t="s">
        <v>191</v>
      </c>
      <c r="F144" s="235" t="s">
        <v>192</v>
      </c>
      <c r="G144" s="235"/>
      <c r="H144" s="235"/>
      <c r="I144" s="235"/>
      <c r="J144" s="159" t="s">
        <v>165</v>
      </c>
      <c r="K144" s="160">
        <v>324.59199999999998</v>
      </c>
      <c r="L144" s="251">
        <v>0</v>
      </c>
      <c r="M144" s="251"/>
      <c r="N144" s="236">
        <f t="shared" si="0"/>
        <v>0</v>
      </c>
      <c r="O144" s="232"/>
      <c r="P144" s="232"/>
      <c r="Q144" s="232"/>
      <c r="R144" s="144"/>
      <c r="T144" s="145" t="s">
        <v>5</v>
      </c>
      <c r="U144" s="42" t="s">
        <v>43</v>
      </c>
      <c r="V144" s="146">
        <v>0</v>
      </c>
      <c r="W144" s="146">
        <f t="shared" si="1"/>
        <v>0</v>
      </c>
      <c r="X144" s="146">
        <v>3.0000000000000001E-5</v>
      </c>
      <c r="Y144" s="146">
        <f t="shared" si="2"/>
        <v>9.7377599999999998E-3</v>
      </c>
      <c r="Z144" s="146">
        <v>0</v>
      </c>
      <c r="AA144" s="147">
        <f t="shared" si="3"/>
        <v>0</v>
      </c>
      <c r="AR144" s="19" t="s">
        <v>184</v>
      </c>
      <c r="AT144" s="19" t="s">
        <v>181</v>
      </c>
      <c r="AU144" s="19" t="s">
        <v>108</v>
      </c>
      <c r="AY144" s="19" t="s">
        <v>152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9" t="s">
        <v>22</v>
      </c>
      <c r="BK144" s="148">
        <f t="shared" si="9"/>
        <v>0</v>
      </c>
      <c r="BL144" s="19" t="s">
        <v>158</v>
      </c>
      <c r="BM144" s="19" t="s">
        <v>532</v>
      </c>
    </row>
    <row r="145" spans="2:65" s="1" customFormat="1" ht="31.5" customHeight="1">
      <c r="B145" s="139"/>
      <c r="C145" s="140" t="s">
        <v>217</v>
      </c>
      <c r="D145" s="140" t="s">
        <v>154</v>
      </c>
      <c r="E145" s="141" t="s">
        <v>195</v>
      </c>
      <c r="F145" s="231" t="s">
        <v>196</v>
      </c>
      <c r="G145" s="231"/>
      <c r="H145" s="231"/>
      <c r="I145" s="231"/>
      <c r="J145" s="142" t="s">
        <v>165</v>
      </c>
      <c r="K145" s="143">
        <v>291.53500000000003</v>
      </c>
      <c r="L145" s="251">
        <v>0</v>
      </c>
      <c r="M145" s="251"/>
      <c r="N145" s="232">
        <f t="shared" si="0"/>
        <v>0</v>
      </c>
      <c r="O145" s="232"/>
      <c r="P145" s="232"/>
      <c r="Q145" s="232"/>
      <c r="R145" s="144"/>
      <c r="T145" s="145" t="s">
        <v>5</v>
      </c>
      <c r="U145" s="42" t="s">
        <v>43</v>
      </c>
      <c r="V145" s="146">
        <v>9.6000000000000002E-2</v>
      </c>
      <c r="W145" s="146">
        <f t="shared" si="1"/>
        <v>27.987360000000002</v>
      </c>
      <c r="X145" s="146">
        <v>0</v>
      </c>
      <c r="Y145" s="146">
        <f t="shared" si="2"/>
        <v>0</v>
      </c>
      <c r="Z145" s="146">
        <v>0</v>
      </c>
      <c r="AA145" s="147">
        <f t="shared" si="3"/>
        <v>0</v>
      </c>
      <c r="AR145" s="19" t="s">
        <v>158</v>
      </c>
      <c r="AT145" s="19" t="s">
        <v>154</v>
      </c>
      <c r="AU145" s="19" t="s">
        <v>108</v>
      </c>
      <c r="AY145" s="19" t="s">
        <v>152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9" t="s">
        <v>22</v>
      </c>
      <c r="BK145" s="148">
        <f t="shared" si="9"/>
        <v>0</v>
      </c>
      <c r="BL145" s="19" t="s">
        <v>158</v>
      </c>
      <c r="BM145" s="19" t="s">
        <v>533</v>
      </c>
    </row>
    <row r="146" spans="2:65" s="1" customFormat="1" ht="22.5" customHeight="1">
      <c r="B146" s="139"/>
      <c r="C146" s="157" t="s">
        <v>221</v>
      </c>
      <c r="D146" s="157" t="s">
        <v>181</v>
      </c>
      <c r="E146" s="158" t="s">
        <v>198</v>
      </c>
      <c r="F146" s="235" t="s">
        <v>199</v>
      </c>
      <c r="G146" s="235"/>
      <c r="H146" s="235"/>
      <c r="I146" s="235"/>
      <c r="J146" s="159" t="s">
        <v>165</v>
      </c>
      <c r="K146" s="160">
        <v>306.11200000000002</v>
      </c>
      <c r="L146" s="251">
        <v>0</v>
      </c>
      <c r="M146" s="251"/>
      <c r="N146" s="236">
        <f t="shared" si="0"/>
        <v>0</v>
      </c>
      <c r="O146" s="232"/>
      <c r="P146" s="232"/>
      <c r="Q146" s="232"/>
      <c r="R146" s="144"/>
      <c r="T146" s="145" t="s">
        <v>5</v>
      </c>
      <c r="U146" s="42" t="s">
        <v>43</v>
      </c>
      <c r="V146" s="146">
        <v>0</v>
      </c>
      <c r="W146" s="146">
        <f t="shared" si="1"/>
        <v>0</v>
      </c>
      <c r="X146" s="146">
        <v>4.0000000000000003E-5</v>
      </c>
      <c r="Y146" s="146">
        <f t="shared" si="2"/>
        <v>1.2244480000000002E-2</v>
      </c>
      <c r="Z146" s="146">
        <v>0</v>
      </c>
      <c r="AA146" s="147">
        <f t="shared" si="3"/>
        <v>0</v>
      </c>
      <c r="AR146" s="19" t="s">
        <v>184</v>
      </c>
      <c r="AT146" s="19" t="s">
        <v>181</v>
      </c>
      <c r="AU146" s="19" t="s">
        <v>108</v>
      </c>
      <c r="AY146" s="19" t="s">
        <v>152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9" t="s">
        <v>22</v>
      </c>
      <c r="BK146" s="148">
        <f t="shared" si="9"/>
        <v>0</v>
      </c>
      <c r="BL146" s="19" t="s">
        <v>158</v>
      </c>
      <c r="BM146" s="19" t="s">
        <v>534</v>
      </c>
    </row>
    <row r="147" spans="2:65" s="1" customFormat="1" ht="31.5" customHeight="1">
      <c r="B147" s="139"/>
      <c r="C147" s="140" t="s">
        <v>22</v>
      </c>
      <c r="D147" s="140" t="s">
        <v>154</v>
      </c>
      <c r="E147" s="141" t="s">
        <v>202</v>
      </c>
      <c r="F147" s="231" t="s">
        <v>203</v>
      </c>
      <c r="G147" s="231"/>
      <c r="H147" s="231"/>
      <c r="I147" s="231"/>
      <c r="J147" s="142" t="s">
        <v>169</v>
      </c>
      <c r="K147" s="143">
        <v>331.54899999999998</v>
      </c>
      <c r="L147" s="251">
        <v>0</v>
      </c>
      <c r="M147" s="251"/>
      <c r="N147" s="232">
        <f t="shared" si="0"/>
        <v>0</v>
      </c>
      <c r="O147" s="232"/>
      <c r="P147" s="232"/>
      <c r="Q147" s="232"/>
      <c r="R147" s="144"/>
      <c r="T147" s="145" t="s">
        <v>5</v>
      </c>
      <c r="U147" s="42" t="s">
        <v>43</v>
      </c>
      <c r="V147" s="146">
        <v>1.06</v>
      </c>
      <c r="W147" s="146">
        <f t="shared" si="1"/>
        <v>351.44193999999999</v>
      </c>
      <c r="X147" s="146">
        <v>8.5000000000000006E-3</v>
      </c>
      <c r="Y147" s="146">
        <f t="shared" si="2"/>
        <v>2.8181664999999998</v>
      </c>
      <c r="Z147" s="146">
        <v>0</v>
      </c>
      <c r="AA147" s="147">
        <f t="shared" si="3"/>
        <v>0</v>
      </c>
      <c r="AR147" s="19" t="s">
        <v>158</v>
      </c>
      <c r="AT147" s="19" t="s">
        <v>154</v>
      </c>
      <c r="AU147" s="19" t="s">
        <v>108</v>
      </c>
      <c r="AY147" s="19" t="s">
        <v>152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9" t="s">
        <v>22</v>
      </c>
      <c r="BK147" s="148">
        <f t="shared" si="9"/>
        <v>0</v>
      </c>
      <c r="BL147" s="19" t="s">
        <v>158</v>
      </c>
      <c r="BM147" s="19" t="s">
        <v>535</v>
      </c>
    </row>
    <row r="148" spans="2:65" s="10" customFormat="1" ht="22.5" customHeight="1">
      <c r="B148" s="149"/>
      <c r="C148" s="150"/>
      <c r="D148" s="150"/>
      <c r="E148" s="151" t="s">
        <v>5</v>
      </c>
      <c r="F148" s="233" t="s">
        <v>536</v>
      </c>
      <c r="G148" s="234"/>
      <c r="H148" s="234"/>
      <c r="I148" s="234"/>
      <c r="J148" s="150"/>
      <c r="K148" s="152">
        <v>378.83800000000002</v>
      </c>
      <c r="L148" s="150"/>
      <c r="M148" s="150"/>
      <c r="N148" s="150"/>
      <c r="O148" s="150"/>
      <c r="P148" s="150"/>
      <c r="Q148" s="150"/>
      <c r="R148" s="153"/>
      <c r="T148" s="154"/>
      <c r="U148" s="150"/>
      <c r="V148" s="150"/>
      <c r="W148" s="150"/>
      <c r="X148" s="150"/>
      <c r="Y148" s="150"/>
      <c r="Z148" s="150"/>
      <c r="AA148" s="155"/>
      <c r="AT148" s="156" t="s">
        <v>161</v>
      </c>
      <c r="AU148" s="156" t="s">
        <v>108</v>
      </c>
      <c r="AV148" s="10" t="s">
        <v>108</v>
      </c>
      <c r="AW148" s="10" t="s">
        <v>36</v>
      </c>
      <c r="AX148" s="10" t="s">
        <v>78</v>
      </c>
      <c r="AY148" s="156" t="s">
        <v>152</v>
      </c>
    </row>
    <row r="149" spans="2:65" s="10" customFormat="1" ht="22.5" customHeight="1">
      <c r="B149" s="149"/>
      <c r="C149" s="150"/>
      <c r="D149" s="150"/>
      <c r="E149" s="151" t="s">
        <v>5</v>
      </c>
      <c r="F149" s="237" t="s">
        <v>537</v>
      </c>
      <c r="G149" s="238"/>
      <c r="H149" s="238"/>
      <c r="I149" s="238"/>
      <c r="J149" s="150"/>
      <c r="K149" s="152">
        <v>50.043999999999997</v>
      </c>
      <c r="L149" s="150"/>
      <c r="M149" s="150"/>
      <c r="N149" s="150"/>
      <c r="O149" s="150"/>
      <c r="P149" s="150"/>
      <c r="Q149" s="150"/>
      <c r="R149" s="153"/>
      <c r="T149" s="154"/>
      <c r="U149" s="150"/>
      <c r="V149" s="150"/>
      <c r="W149" s="150"/>
      <c r="X149" s="150"/>
      <c r="Y149" s="150"/>
      <c r="Z149" s="150"/>
      <c r="AA149" s="155"/>
      <c r="AT149" s="156" t="s">
        <v>161</v>
      </c>
      <c r="AU149" s="156" t="s">
        <v>108</v>
      </c>
      <c r="AV149" s="10" t="s">
        <v>108</v>
      </c>
      <c r="AW149" s="10" t="s">
        <v>36</v>
      </c>
      <c r="AX149" s="10" t="s">
        <v>78</v>
      </c>
      <c r="AY149" s="156" t="s">
        <v>152</v>
      </c>
    </row>
    <row r="150" spans="2:65" s="10" customFormat="1" ht="22.5" customHeight="1">
      <c r="B150" s="149"/>
      <c r="C150" s="150"/>
      <c r="D150" s="150"/>
      <c r="E150" s="151" t="s">
        <v>5</v>
      </c>
      <c r="F150" s="237" t="s">
        <v>538</v>
      </c>
      <c r="G150" s="238"/>
      <c r="H150" s="238"/>
      <c r="I150" s="238"/>
      <c r="J150" s="150"/>
      <c r="K150" s="152">
        <v>-83.88</v>
      </c>
      <c r="L150" s="150"/>
      <c r="M150" s="150"/>
      <c r="N150" s="150"/>
      <c r="O150" s="150"/>
      <c r="P150" s="150"/>
      <c r="Q150" s="150"/>
      <c r="R150" s="153"/>
      <c r="T150" s="154"/>
      <c r="U150" s="150"/>
      <c r="V150" s="150"/>
      <c r="W150" s="150"/>
      <c r="X150" s="150"/>
      <c r="Y150" s="150"/>
      <c r="Z150" s="150"/>
      <c r="AA150" s="155"/>
      <c r="AT150" s="156" t="s">
        <v>161</v>
      </c>
      <c r="AU150" s="156" t="s">
        <v>108</v>
      </c>
      <c r="AV150" s="10" t="s">
        <v>108</v>
      </c>
      <c r="AW150" s="10" t="s">
        <v>36</v>
      </c>
      <c r="AX150" s="10" t="s">
        <v>78</v>
      </c>
      <c r="AY150" s="156" t="s">
        <v>152</v>
      </c>
    </row>
    <row r="151" spans="2:65" s="10" customFormat="1" ht="22.5" customHeight="1">
      <c r="B151" s="149"/>
      <c r="C151" s="150"/>
      <c r="D151" s="150"/>
      <c r="E151" s="151" t="s">
        <v>5</v>
      </c>
      <c r="F151" s="237" t="s">
        <v>539</v>
      </c>
      <c r="G151" s="238"/>
      <c r="H151" s="238"/>
      <c r="I151" s="238"/>
      <c r="J151" s="150"/>
      <c r="K151" s="152">
        <v>-13.452999999999999</v>
      </c>
      <c r="L151" s="150"/>
      <c r="M151" s="150"/>
      <c r="N151" s="150"/>
      <c r="O151" s="150"/>
      <c r="P151" s="150"/>
      <c r="Q151" s="150"/>
      <c r="R151" s="153"/>
      <c r="T151" s="154"/>
      <c r="U151" s="150"/>
      <c r="V151" s="150"/>
      <c r="W151" s="150"/>
      <c r="X151" s="150"/>
      <c r="Y151" s="150"/>
      <c r="Z151" s="150"/>
      <c r="AA151" s="155"/>
      <c r="AT151" s="156" t="s">
        <v>161</v>
      </c>
      <c r="AU151" s="156" t="s">
        <v>108</v>
      </c>
      <c r="AV151" s="10" t="s">
        <v>108</v>
      </c>
      <c r="AW151" s="10" t="s">
        <v>36</v>
      </c>
      <c r="AX151" s="10" t="s">
        <v>78</v>
      </c>
      <c r="AY151" s="156" t="s">
        <v>152</v>
      </c>
    </row>
    <row r="152" spans="2:65" s="11" customFormat="1" ht="22.5" customHeight="1">
      <c r="B152" s="161"/>
      <c r="C152" s="162"/>
      <c r="D152" s="162"/>
      <c r="E152" s="163" t="s">
        <v>5</v>
      </c>
      <c r="F152" s="239" t="s">
        <v>207</v>
      </c>
      <c r="G152" s="240"/>
      <c r="H152" s="240"/>
      <c r="I152" s="240"/>
      <c r="J152" s="162"/>
      <c r="K152" s="164">
        <v>331.54899999999998</v>
      </c>
      <c r="L152" s="162"/>
      <c r="M152" s="162"/>
      <c r="N152" s="162"/>
      <c r="O152" s="162"/>
      <c r="P152" s="162"/>
      <c r="Q152" s="162"/>
      <c r="R152" s="165"/>
      <c r="T152" s="166"/>
      <c r="U152" s="162"/>
      <c r="V152" s="162"/>
      <c r="W152" s="162"/>
      <c r="X152" s="162"/>
      <c r="Y152" s="162"/>
      <c r="Z152" s="162"/>
      <c r="AA152" s="167"/>
      <c r="AT152" s="168" t="s">
        <v>161</v>
      </c>
      <c r="AU152" s="168" t="s">
        <v>108</v>
      </c>
      <c r="AV152" s="11" t="s">
        <v>158</v>
      </c>
      <c r="AW152" s="11" t="s">
        <v>36</v>
      </c>
      <c r="AX152" s="11" t="s">
        <v>22</v>
      </c>
      <c r="AY152" s="168" t="s">
        <v>152</v>
      </c>
    </row>
    <row r="153" spans="2:65" s="1" customFormat="1" ht="31.5" customHeight="1">
      <c r="B153" s="139"/>
      <c r="C153" s="157" t="s">
        <v>108</v>
      </c>
      <c r="D153" s="157" t="s">
        <v>181</v>
      </c>
      <c r="E153" s="158" t="s">
        <v>208</v>
      </c>
      <c r="F153" s="235" t="s">
        <v>209</v>
      </c>
      <c r="G153" s="235"/>
      <c r="H153" s="235"/>
      <c r="I153" s="235"/>
      <c r="J153" s="159" t="s">
        <v>169</v>
      </c>
      <c r="K153" s="160">
        <v>338.18</v>
      </c>
      <c r="L153" s="251">
        <v>0</v>
      </c>
      <c r="M153" s="251"/>
      <c r="N153" s="236">
        <f>ROUND(L153*K153,2)</f>
        <v>0</v>
      </c>
      <c r="O153" s="232"/>
      <c r="P153" s="232"/>
      <c r="Q153" s="232"/>
      <c r="R153" s="144"/>
      <c r="T153" s="145" t="s">
        <v>5</v>
      </c>
      <c r="U153" s="42" t="s">
        <v>43</v>
      </c>
      <c r="V153" s="146">
        <v>0</v>
      </c>
      <c r="W153" s="146">
        <f>V153*K153</f>
        <v>0</v>
      </c>
      <c r="X153" s="146">
        <v>2.7200000000000002E-3</v>
      </c>
      <c r="Y153" s="146">
        <f>X153*K153</f>
        <v>0.91984960000000004</v>
      </c>
      <c r="Z153" s="146">
        <v>0</v>
      </c>
      <c r="AA153" s="147">
        <f>Z153*K153</f>
        <v>0</v>
      </c>
      <c r="AR153" s="19" t="s">
        <v>184</v>
      </c>
      <c r="AT153" s="19" t="s">
        <v>181</v>
      </c>
      <c r="AU153" s="19" t="s">
        <v>108</v>
      </c>
      <c r="AY153" s="19" t="s">
        <v>152</v>
      </c>
      <c r="BE153" s="148">
        <f>IF(U153="základní",N153,0)</f>
        <v>0</v>
      </c>
      <c r="BF153" s="148">
        <f>IF(U153="snížená",N153,0)</f>
        <v>0</v>
      </c>
      <c r="BG153" s="148">
        <f>IF(U153="zákl. přenesená",N153,0)</f>
        <v>0</v>
      </c>
      <c r="BH153" s="148">
        <f>IF(U153="sníž. přenesená",N153,0)</f>
        <v>0</v>
      </c>
      <c r="BI153" s="148">
        <f>IF(U153="nulová",N153,0)</f>
        <v>0</v>
      </c>
      <c r="BJ153" s="19" t="s">
        <v>22</v>
      </c>
      <c r="BK153" s="148">
        <f>ROUND(L153*K153,2)</f>
        <v>0</v>
      </c>
      <c r="BL153" s="19" t="s">
        <v>158</v>
      </c>
      <c r="BM153" s="19" t="s">
        <v>540</v>
      </c>
    </row>
    <row r="154" spans="2:65" s="1" customFormat="1" ht="31.5" customHeight="1">
      <c r="B154" s="139"/>
      <c r="C154" s="140" t="s">
        <v>177</v>
      </c>
      <c r="D154" s="140" t="s">
        <v>154</v>
      </c>
      <c r="E154" s="141" t="s">
        <v>212</v>
      </c>
      <c r="F154" s="231" t="s">
        <v>213</v>
      </c>
      <c r="G154" s="231"/>
      <c r="H154" s="231"/>
      <c r="I154" s="231"/>
      <c r="J154" s="142" t="s">
        <v>165</v>
      </c>
      <c r="K154" s="143">
        <v>291.53500000000003</v>
      </c>
      <c r="L154" s="251">
        <v>0</v>
      </c>
      <c r="M154" s="251"/>
      <c r="N154" s="232">
        <f>ROUND(L154*K154,2)</f>
        <v>0</v>
      </c>
      <c r="O154" s="232"/>
      <c r="P154" s="232"/>
      <c r="Q154" s="232"/>
      <c r="R154" s="144"/>
      <c r="T154" s="145" t="s">
        <v>5</v>
      </c>
      <c r="U154" s="42" t="s">
        <v>43</v>
      </c>
      <c r="V154" s="146">
        <v>0.39</v>
      </c>
      <c r="W154" s="146">
        <f>V154*K154</f>
        <v>113.69865000000001</v>
      </c>
      <c r="X154" s="146">
        <v>3.31E-3</v>
      </c>
      <c r="Y154" s="146">
        <f>X154*K154</f>
        <v>0.96498085000000011</v>
      </c>
      <c r="Z154" s="146">
        <v>0</v>
      </c>
      <c r="AA154" s="147">
        <f>Z154*K154</f>
        <v>0</v>
      </c>
      <c r="AR154" s="19" t="s">
        <v>158</v>
      </c>
      <c r="AT154" s="19" t="s">
        <v>154</v>
      </c>
      <c r="AU154" s="19" t="s">
        <v>108</v>
      </c>
      <c r="AY154" s="19" t="s">
        <v>152</v>
      </c>
      <c r="BE154" s="148">
        <f>IF(U154="základní",N154,0)</f>
        <v>0</v>
      </c>
      <c r="BF154" s="148">
        <f>IF(U154="snížená",N154,0)</f>
        <v>0</v>
      </c>
      <c r="BG154" s="148">
        <f>IF(U154="zákl. přenesená",N154,0)</f>
        <v>0</v>
      </c>
      <c r="BH154" s="148">
        <f>IF(U154="sníž. přenesená",N154,0)</f>
        <v>0</v>
      </c>
      <c r="BI154" s="148">
        <f>IF(U154="nulová",N154,0)</f>
        <v>0</v>
      </c>
      <c r="BJ154" s="19" t="s">
        <v>22</v>
      </c>
      <c r="BK154" s="148">
        <f>ROUND(L154*K154,2)</f>
        <v>0</v>
      </c>
      <c r="BL154" s="19" t="s">
        <v>158</v>
      </c>
      <c r="BM154" s="19" t="s">
        <v>541</v>
      </c>
    </row>
    <row r="155" spans="2:65" s="10" customFormat="1" ht="31.5" customHeight="1">
      <c r="B155" s="149"/>
      <c r="C155" s="150"/>
      <c r="D155" s="150"/>
      <c r="E155" s="151" t="s">
        <v>5</v>
      </c>
      <c r="F155" s="233" t="s">
        <v>542</v>
      </c>
      <c r="G155" s="234"/>
      <c r="H155" s="234"/>
      <c r="I155" s="234"/>
      <c r="J155" s="150"/>
      <c r="K155" s="152">
        <v>259.83999999999997</v>
      </c>
      <c r="L155" s="150"/>
      <c r="M155" s="150"/>
      <c r="N155" s="150"/>
      <c r="O155" s="150"/>
      <c r="P155" s="150"/>
      <c r="Q155" s="150"/>
      <c r="R155" s="153"/>
      <c r="T155" s="154"/>
      <c r="U155" s="150"/>
      <c r="V155" s="150"/>
      <c r="W155" s="150"/>
      <c r="X155" s="150"/>
      <c r="Y155" s="150"/>
      <c r="Z155" s="150"/>
      <c r="AA155" s="155"/>
      <c r="AT155" s="156" t="s">
        <v>161</v>
      </c>
      <c r="AU155" s="156" t="s">
        <v>108</v>
      </c>
      <c r="AV155" s="10" t="s">
        <v>108</v>
      </c>
      <c r="AW155" s="10" t="s">
        <v>36</v>
      </c>
      <c r="AX155" s="10" t="s">
        <v>78</v>
      </c>
      <c r="AY155" s="156" t="s">
        <v>152</v>
      </c>
    </row>
    <row r="156" spans="2:65" s="10" customFormat="1" ht="31.5" customHeight="1">
      <c r="B156" s="149"/>
      <c r="C156" s="150"/>
      <c r="D156" s="150"/>
      <c r="E156" s="151" t="s">
        <v>5</v>
      </c>
      <c r="F156" s="237" t="s">
        <v>543</v>
      </c>
      <c r="G156" s="238"/>
      <c r="H156" s="238"/>
      <c r="I156" s="238"/>
      <c r="J156" s="150"/>
      <c r="K156" s="152">
        <v>31.695</v>
      </c>
      <c r="L156" s="150"/>
      <c r="M156" s="150"/>
      <c r="N156" s="150"/>
      <c r="O156" s="150"/>
      <c r="P156" s="150"/>
      <c r="Q156" s="150"/>
      <c r="R156" s="153"/>
      <c r="T156" s="154"/>
      <c r="U156" s="150"/>
      <c r="V156" s="150"/>
      <c r="W156" s="150"/>
      <c r="X156" s="150"/>
      <c r="Y156" s="150"/>
      <c r="Z156" s="150"/>
      <c r="AA156" s="155"/>
      <c r="AT156" s="156" t="s">
        <v>161</v>
      </c>
      <c r="AU156" s="156" t="s">
        <v>108</v>
      </c>
      <c r="AV156" s="10" t="s">
        <v>108</v>
      </c>
      <c r="AW156" s="10" t="s">
        <v>36</v>
      </c>
      <c r="AX156" s="10" t="s">
        <v>78</v>
      </c>
      <c r="AY156" s="156" t="s">
        <v>152</v>
      </c>
    </row>
    <row r="157" spans="2:65" s="11" customFormat="1" ht="22.5" customHeight="1">
      <c r="B157" s="161"/>
      <c r="C157" s="162"/>
      <c r="D157" s="162"/>
      <c r="E157" s="163" t="s">
        <v>5</v>
      </c>
      <c r="F157" s="239" t="s">
        <v>207</v>
      </c>
      <c r="G157" s="240"/>
      <c r="H157" s="240"/>
      <c r="I157" s="240"/>
      <c r="J157" s="162"/>
      <c r="K157" s="164">
        <v>291.53500000000003</v>
      </c>
      <c r="L157" s="162"/>
      <c r="M157" s="162"/>
      <c r="N157" s="162"/>
      <c r="O157" s="162"/>
      <c r="P157" s="162"/>
      <c r="Q157" s="162"/>
      <c r="R157" s="165"/>
      <c r="T157" s="166"/>
      <c r="U157" s="162"/>
      <c r="V157" s="162"/>
      <c r="W157" s="162"/>
      <c r="X157" s="162"/>
      <c r="Y157" s="162"/>
      <c r="Z157" s="162"/>
      <c r="AA157" s="167"/>
      <c r="AT157" s="168" t="s">
        <v>161</v>
      </c>
      <c r="AU157" s="168" t="s">
        <v>108</v>
      </c>
      <c r="AV157" s="11" t="s">
        <v>158</v>
      </c>
      <c r="AW157" s="11" t="s">
        <v>36</v>
      </c>
      <c r="AX157" s="11" t="s">
        <v>22</v>
      </c>
      <c r="AY157" s="168" t="s">
        <v>152</v>
      </c>
    </row>
    <row r="158" spans="2:65" s="1" customFormat="1" ht="31.5" customHeight="1">
      <c r="B158" s="139"/>
      <c r="C158" s="157" t="s">
        <v>158</v>
      </c>
      <c r="D158" s="157" t="s">
        <v>181</v>
      </c>
      <c r="E158" s="158" t="s">
        <v>218</v>
      </c>
      <c r="F158" s="235" t="s">
        <v>219</v>
      </c>
      <c r="G158" s="235"/>
      <c r="H158" s="235"/>
      <c r="I158" s="235"/>
      <c r="J158" s="159" t="s">
        <v>169</v>
      </c>
      <c r="K158" s="160">
        <v>75.799000000000007</v>
      </c>
      <c r="L158" s="251">
        <v>0</v>
      </c>
      <c r="M158" s="251"/>
      <c r="N158" s="236">
        <f>ROUND(L158*K158,2)</f>
        <v>0</v>
      </c>
      <c r="O158" s="232"/>
      <c r="P158" s="232"/>
      <c r="Q158" s="232"/>
      <c r="R158" s="144"/>
      <c r="T158" s="145" t="s">
        <v>5</v>
      </c>
      <c r="U158" s="42" t="s">
        <v>43</v>
      </c>
      <c r="V158" s="146">
        <v>0</v>
      </c>
      <c r="W158" s="146">
        <f>V158*K158</f>
        <v>0</v>
      </c>
      <c r="X158" s="146">
        <v>5.1000000000000004E-4</v>
      </c>
      <c r="Y158" s="146">
        <f>X158*K158</f>
        <v>3.8657490000000003E-2</v>
      </c>
      <c r="Z158" s="146">
        <v>0</v>
      </c>
      <c r="AA158" s="147">
        <f>Z158*K158</f>
        <v>0</v>
      </c>
      <c r="AR158" s="19" t="s">
        <v>184</v>
      </c>
      <c r="AT158" s="19" t="s">
        <v>181</v>
      </c>
      <c r="AU158" s="19" t="s">
        <v>108</v>
      </c>
      <c r="AY158" s="19" t="s">
        <v>152</v>
      </c>
      <c r="BE158" s="148">
        <f>IF(U158="základní",N158,0)</f>
        <v>0</v>
      </c>
      <c r="BF158" s="148">
        <f>IF(U158="snížená",N158,0)</f>
        <v>0</v>
      </c>
      <c r="BG158" s="148">
        <f>IF(U158="zákl. přenesená",N158,0)</f>
        <v>0</v>
      </c>
      <c r="BH158" s="148">
        <f>IF(U158="sníž. přenesená",N158,0)</f>
        <v>0</v>
      </c>
      <c r="BI158" s="148">
        <f>IF(U158="nulová",N158,0)</f>
        <v>0</v>
      </c>
      <c r="BJ158" s="19" t="s">
        <v>22</v>
      </c>
      <c r="BK158" s="148">
        <f>ROUND(L158*K158,2)</f>
        <v>0</v>
      </c>
      <c r="BL158" s="19" t="s">
        <v>158</v>
      </c>
      <c r="BM158" s="19" t="s">
        <v>544</v>
      </c>
    </row>
    <row r="159" spans="2:65" s="10" customFormat="1" ht="22.5" customHeight="1">
      <c r="B159" s="149"/>
      <c r="C159" s="150"/>
      <c r="D159" s="150"/>
      <c r="E159" s="151" t="s">
        <v>5</v>
      </c>
      <c r="F159" s="233" t="s">
        <v>545</v>
      </c>
      <c r="G159" s="234"/>
      <c r="H159" s="234"/>
      <c r="I159" s="234"/>
      <c r="J159" s="150"/>
      <c r="K159" s="152">
        <v>75.799000000000007</v>
      </c>
      <c r="L159" s="150"/>
      <c r="M159" s="150"/>
      <c r="N159" s="150"/>
      <c r="O159" s="150"/>
      <c r="P159" s="150"/>
      <c r="Q159" s="150"/>
      <c r="R159" s="153"/>
      <c r="T159" s="154"/>
      <c r="U159" s="150"/>
      <c r="V159" s="150"/>
      <c r="W159" s="150"/>
      <c r="X159" s="150"/>
      <c r="Y159" s="150"/>
      <c r="Z159" s="150"/>
      <c r="AA159" s="155"/>
      <c r="AT159" s="156" t="s">
        <v>161</v>
      </c>
      <c r="AU159" s="156" t="s">
        <v>108</v>
      </c>
      <c r="AV159" s="10" t="s">
        <v>108</v>
      </c>
      <c r="AW159" s="10" t="s">
        <v>36</v>
      </c>
      <c r="AX159" s="10" t="s">
        <v>22</v>
      </c>
      <c r="AY159" s="156" t="s">
        <v>152</v>
      </c>
    </row>
    <row r="160" spans="2:65" s="1" customFormat="1" ht="31.5" customHeight="1">
      <c r="B160" s="139"/>
      <c r="C160" s="140" t="s">
        <v>11</v>
      </c>
      <c r="D160" s="140" t="s">
        <v>154</v>
      </c>
      <c r="E160" s="141" t="s">
        <v>222</v>
      </c>
      <c r="F160" s="231" t="s">
        <v>223</v>
      </c>
      <c r="G160" s="231"/>
      <c r="H160" s="231"/>
      <c r="I160" s="231"/>
      <c r="J160" s="142" t="s">
        <v>169</v>
      </c>
      <c r="K160" s="143">
        <v>36.96</v>
      </c>
      <c r="L160" s="251">
        <v>0</v>
      </c>
      <c r="M160" s="251"/>
      <c r="N160" s="232">
        <f>ROUND(L160*K160,2)</f>
        <v>0</v>
      </c>
      <c r="O160" s="232"/>
      <c r="P160" s="232"/>
      <c r="Q160" s="232"/>
      <c r="R160" s="144"/>
      <c r="T160" s="145" t="s">
        <v>5</v>
      </c>
      <c r="U160" s="42" t="s">
        <v>43</v>
      </c>
      <c r="V160" s="146">
        <v>0.38</v>
      </c>
      <c r="W160" s="146">
        <f>V160*K160</f>
        <v>14.0448</v>
      </c>
      <c r="X160" s="146">
        <v>2.3099999999999999E-2</v>
      </c>
      <c r="Y160" s="146">
        <f>X160*K160</f>
        <v>0.85377599999999998</v>
      </c>
      <c r="Z160" s="146">
        <v>0</v>
      </c>
      <c r="AA160" s="147">
        <f>Z160*K160</f>
        <v>0</v>
      </c>
      <c r="AR160" s="19" t="s">
        <v>158</v>
      </c>
      <c r="AT160" s="19" t="s">
        <v>154</v>
      </c>
      <c r="AU160" s="19" t="s">
        <v>108</v>
      </c>
      <c r="AY160" s="19" t="s">
        <v>152</v>
      </c>
      <c r="BE160" s="148">
        <f>IF(U160="základní",N160,0)</f>
        <v>0</v>
      </c>
      <c r="BF160" s="148">
        <f>IF(U160="snížená",N160,0)</f>
        <v>0</v>
      </c>
      <c r="BG160" s="148">
        <f>IF(U160="zákl. přenesená",N160,0)</f>
        <v>0</v>
      </c>
      <c r="BH160" s="148">
        <f>IF(U160="sníž. přenesená",N160,0)</f>
        <v>0</v>
      </c>
      <c r="BI160" s="148">
        <f>IF(U160="nulová",N160,0)</f>
        <v>0</v>
      </c>
      <c r="BJ160" s="19" t="s">
        <v>22</v>
      </c>
      <c r="BK160" s="148">
        <f>ROUND(L160*K160,2)</f>
        <v>0</v>
      </c>
      <c r="BL160" s="19" t="s">
        <v>158</v>
      </c>
      <c r="BM160" s="19" t="s">
        <v>546</v>
      </c>
    </row>
    <row r="161" spans="2:65" s="10" customFormat="1" ht="22.5" customHeight="1">
      <c r="B161" s="149"/>
      <c r="C161" s="150"/>
      <c r="D161" s="150"/>
      <c r="E161" s="151" t="s">
        <v>5</v>
      </c>
      <c r="F161" s="233" t="s">
        <v>547</v>
      </c>
      <c r="G161" s="234"/>
      <c r="H161" s="234"/>
      <c r="I161" s="234"/>
      <c r="J161" s="150"/>
      <c r="K161" s="152">
        <v>27.27</v>
      </c>
      <c r="L161" s="150"/>
      <c r="M161" s="150"/>
      <c r="N161" s="150"/>
      <c r="O161" s="150"/>
      <c r="P161" s="150"/>
      <c r="Q161" s="150"/>
      <c r="R161" s="153"/>
      <c r="T161" s="154"/>
      <c r="U161" s="150"/>
      <c r="V161" s="150"/>
      <c r="W161" s="150"/>
      <c r="X161" s="150"/>
      <c r="Y161" s="150"/>
      <c r="Z161" s="150"/>
      <c r="AA161" s="155"/>
      <c r="AT161" s="156" t="s">
        <v>161</v>
      </c>
      <c r="AU161" s="156" t="s">
        <v>108</v>
      </c>
      <c r="AV161" s="10" t="s">
        <v>108</v>
      </c>
      <c r="AW161" s="10" t="s">
        <v>36</v>
      </c>
      <c r="AX161" s="10" t="s">
        <v>78</v>
      </c>
      <c r="AY161" s="156" t="s">
        <v>152</v>
      </c>
    </row>
    <row r="162" spans="2:65" s="10" customFormat="1" ht="22.5" customHeight="1">
      <c r="B162" s="149"/>
      <c r="C162" s="150"/>
      <c r="D162" s="150"/>
      <c r="E162" s="151" t="s">
        <v>5</v>
      </c>
      <c r="F162" s="237" t="s">
        <v>548</v>
      </c>
      <c r="G162" s="238"/>
      <c r="H162" s="238"/>
      <c r="I162" s="238"/>
      <c r="J162" s="150"/>
      <c r="K162" s="152">
        <v>9.69</v>
      </c>
      <c r="L162" s="150"/>
      <c r="M162" s="150"/>
      <c r="N162" s="150"/>
      <c r="O162" s="150"/>
      <c r="P162" s="150"/>
      <c r="Q162" s="150"/>
      <c r="R162" s="153"/>
      <c r="T162" s="154"/>
      <c r="U162" s="150"/>
      <c r="V162" s="150"/>
      <c r="W162" s="150"/>
      <c r="X162" s="150"/>
      <c r="Y162" s="150"/>
      <c r="Z162" s="150"/>
      <c r="AA162" s="155"/>
      <c r="AT162" s="156" t="s">
        <v>161</v>
      </c>
      <c r="AU162" s="156" t="s">
        <v>108</v>
      </c>
      <c r="AV162" s="10" t="s">
        <v>108</v>
      </c>
      <c r="AW162" s="10" t="s">
        <v>36</v>
      </c>
      <c r="AX162" s="10" t="s">
        <v>78</v>
      </c>
      <c r="AY162" s="156" t="s">
        <v>152</v>
      </c>
    </row>
    <row r="163" spans="2:65" s="11" customFormat="1" ht="22.5" customHeight="1">
      <c r="B163" s="161"/>
      <c r="C163" s="162"/>
      <c r="D163" s="162"/>
      <c r="E163" s="163" t="s">
        <v>5</v>
      </c>
      <c r="F163" s="239" t="s">
        <v>207</v>
      </c>
      <c r="G163" s="240"/>
      <c r="H163" s="240"/>
      <c r="I163" s="240"/>
      <c r="J163" s="162"/>
      <c r="K163" s="164">
        <v>36.96</v>
      </c>
      <c r="L163" s="162"/>
      <c r="M163" s="162"/>
      <c r="N163" s="162"/>
      <c r="O163" s="162"/>
      <c r="P163" s="162"/>
      <c r="Q163" s="162"/>
      <c r="R163" s="165"/>
      <c r="T163" s="166"/>
      <c r="U163" s="162"/>
      <c r="V163" s="162"/>
      <c r="W163" s="162"/>
      <c r="X163" s="162"/>
      <c r="Y163" s="162"/>
      <c r="Z163" s="162"/>
      <c r="AA163" s="167"/>
      <c r="AT163" s="168" t="s">
        <v>161</v>
      </c>
      <c r="AU163" s="168" t="s">
        <v>108</v>
      </c>
      <c r="AV163" s="11" t="s">
        <v>158</v>
      </c>
      <c r="AW163" s="11" t="s">
        <v>36</v>
      </c>
      <c r="AX163" s="11" t="s">
        <v>22</v>
      </c>
      <c r="AY163" s="168" t="s">
        <v>152</v>
      </c>
    </row>
    <row r="164" spans="2:65" s="1" customFormat="1" ht="44.25" customHeight="1">
      <c r="B164" s="139"/>
      <c r="C164" s="140" t="s">
        <v>375</v>
      </c>
      <c r="D164" s="140" t="s">
        <v>154</v>
      </c>
      <c r="E164" s="141" t="s">
        <v>227</v>
      </c>
      <c r="F164" s="231" t="s">
        <v>228</v>
      </c>
      <c r="G164" s="231"/>
      <c r="H164" s="231"/>
      <c r="I164" s="231"/>
      <c r="J164" s="142" t="s">
        <v>169</v>
      </c>
      <c r="K164" s="143">
        <v>52.375</v>
      </c>
      <c r="L164" s="251">
        <v>0</v>
      </c>
      <c r="M164" s="251"/>
      <c r="N164" s="232">
        <f>ROUND(L164*K164,2)</f>
        <v>0</v>
      </c>
      <c r="O164" s="232"/>
      <c r="P164" s="232"/>
      <c r="Q164" s="232"/>
      <c r="R164" s="144"/>
      <c r="T164" s="145" t="s">
        <v>5</v>
      </c>
      <c r="U164" s="42" t="s">
        <v>43</v>
      </c>
      <c r="V164" s="146">
        <v>0.29399999999999998</v>
      </c>
      <c r="W164" s="146">
        <f>V164*K164</f>
        <v>15.398249999999999</v>
      </c>
      <c r="X164" s="146">
        <v>6.28E-3</v>
      </c>
      <c r="Y164" s="146">
        <f>X164*K164</f>
        <v>0.32891500000000001</v>
      </c>
      <c r="Z164" s="146">
        <v>0</v>
      </c>
      <c r="AA164" s="147">
        <f>Z164*K164</f>
        <v>0</v>
      </c>
      <c r="AR164" s="19" t="s">
        <v>158</v>
      </c>
      <c r="AT164" s="19" t="s">
        <v>154</v>
      </c>
      <c r="AU164" s="19" t="s">
        <v>108</v>
      </c>
      <c r="AY164" s="19" t="s">
        <v>152</v>
      </c>
      <c r="BE164" s="148">
        <f>IF(U164="základní",N164,0)</f>
        <v>0</v>
      </c>
      <c r="BF164" s="148">
        <f>IF(U164="snížená",N164,0)</f>
        <v>0</v>
      </c>
      <c r="BG164" s="148">
        <f>IF(U164="zákl. přenesená",N164,0)</f>
        <v>0</v>
      </c>
      <c r="BH164" s="148">
        <f>IF(U164="sníž. přenesená",N164,0)</f>
        <v>0</v>
      </c>
      <c r="BI164" s="148">
        <f>IF(U164="nulová",N164,0)</f>
        <v>0</v>
      </c>
      <c r="BJ164" s="19" t="s">
        <v>22</v>
      </c>
      <c r="BK164" s="148">
        <f>ROUND(L164*K164,2)</f>
        <v>0</v>
      </c>
      <c r="BL164" s="19" t="s">
        <v>158</v>
      </c>
      <c r="BM164" s="19" t="s">
        <v>549</v>
      </c>
    </row>
    <row r="165" spans="2:65" s="10" customFormat="1" ht="22.5" customHeight="1">
      <c r="B165" s="149"/>
      <c r="C165" s="150"/>
      <c r="D165" s="150"/>
      <c r="E165" s="151" t="s">
        <v>5</v>
      </c>
      <c r="F165" s="233" t="s">
        <v>550</v>
      </c>
      <c r="G165" s="234"/>
      <c r="H165" s="234"/>
      <c r="I165" s="234"/>
      <c r="J165" s="150"/>
      <c r="K165" s="152">
        <v>52.375</v>
      </c>
      <c r="L165" s="150"/>
      <c r="M165" s="150"/>
      <c r="N165" s="150"/>
      <c r="O165" s="150"/>
      <c r="P165" s="150"/>
      <c r="Q165" s="150"/>
      <c r="R165" s="153"/>
      <c r="T165" s="154"/>
      <c r="U165" s="150"/>
      <c r="V165" s="150"/>
      <c r="W165" s="150"/>
      <c r="X165" s="150"/>
      <c r="Y165" s="150"/>
      <c r="Z165" s="150"/>
      <c r="AA165" s="155"/>
      <c r="AT165" s="156" t="s">
        <v>161</v>
      </c>
      <c r="AU165" s="156" t="s">
        <v>108</v>
      </c>
      <c r="AV165" s="10" t="s">
        <v>108</v>
      </c>
      <c r="AW165" s="10" t="s">
        <v>36</v>
      </c>
      <c r="AX165" s="10" t="s">
        <v>22</v>
      </c>
      <c r="AY165" s="156" t="s">
        <v>152</v>
      </c>
    </row>
    <row r="166" spans="2:65" s="1" customFormat="1" ht="31.5" customHeight="1">
      <c r="B166" s="139"/>
      <c r="C166" s="140" t="s">
        <v>239</v>
      </c>
      <c r="D166" s="140" t="s">
        <v>154</v>
      </c>
      <c r="E166" s="141" t="s">
        <v>232</v>
      </c>
      <c r="F166" s="231" t="s">
        <v>233</v>
      </c>
      <c r="G166" s="231"/>
      <c r="H166" s="231"/>
      <c r="I166" s="231"/>
      <c r="J166" s="142" t="s">
        <v>169</v>
      </c>
      <c r="K166" s="143">
        <v>354.97300000000001</v>
      </c>
      <c r="L166" s="251">
        <v>0</v>
      </c>
      <c r="M166" s="251"/>
      <c r="N166" s="232">
        <f>ROUND(L166*K166,2)</f>
        <v>0</v>
      </c>
      <c r="O166" s="232"/>
      <c r="P166" s="232"/>
      <c r="Q166" s="232"/>
      <c r="R166" s="144"/>
      <c r="T166" s="145" t="s">
        <v>5</v>
      </c>
      <c r="U166" s="42" t="s">
        <v>43</v>
      </c>
      <c r="V166" s="146">
        <v>0.245</v>
      </c>
      <c r="W166" s="146">
        <f>V166*K166</f>
        <v>86.968384999999998</v>
      </c>
      <c r="X166" s="146">
        <v>2.6800000000000001E-3</v>
      </c>
      <c r="Y166" s="146">
        <f>X166*K166</f>
        <v>0.95132764000000003</v>
      </c>
      <c r="Z166" s="146">
        <v>0</v>
      </c>
      <c r="AA166" s="147">
        <f>Z166*K166</f>
        <v>0</v>
      </c>
      <c r="AR166" s="19" t="s">
        <v>158</v>
      </c>
      <c r="AT166" s="19" t="s">
        <v>154</v>
      </c>
      <c r="AU166" s="19" t="s">
        <v>108</v>
      </c>
      <c r="AY166" s="19" t="s">
        <v>152</v>
      </c>
      <c r="BE166" s="148">
        <f>IF(U166="základní",N166,0)</f>
        <v>0</v>
      </c>
      <c r="BF166" s="148">
        <f>IF(U166="snížená",N166,0)</f>
        <v>0</v>
      </c>
      <c r="BG166" s="148">
        <f>IF(U166="zákl. přenesená",N166,0)</f>
        <v>0</v>
      </c>
      <c r="BH166" s="148">
        <f>IF(U166="sníž. přenesená",N166,0)</f>
        <v>0</v>
      </c>
      <c r="BI166" s="148">
        <f>IF(U166="nulová",N166,0)</f>
        <v>0</v>
      </c>
      <c r="BJ166" s="19" t="s">
        <v>22</v>
      </c>
      <c r="BK166" s="148">
        <f>ROUND(L166*K166,2)</f>
        <v>0</v>
      </c>
      <c r="BL166" s="19" t="s">
        <v>158</v>
      </c>
      <c r="BM166" s="19" t="s">
        <v>551</v>
      </c>
    </row>
    <row r="167" spans="2:65" s="10" customFormat="1" ht="22.5" customHeight="1">
      <c r="B167" s="149"/>
      <c r="C167" s="150"/>
      <c r="D167" s="150"/>
      <c r="E167" s="151" t="s">
        <v>5</v>
      </c>
      <c r="F167" s="233" t="s">
        <v>552</v>
      </c>
      <c r="G167" s="234"/>
      <c r="H167" s="234"/>
      <c r="I167" s="234"/>
      <c r="J167" s="150"/>
      <c r="K167" s="152">
        <v>354.97300000000001</v>
      </c>
      <c r="L167" s="150"/>
      <c r="M167" s="150"/>
      <c r="N167" s="150"/>
      <c r="O167" s="150"/>
      <c r="P167" s="150"/>
      <c r="Q167" s="150"/>
      <c r="R167" s="153"/>
      <c r="T167" s="154"/>
      <c r="U167" s="150"/>
      <c r="V167" s="150"/>
      <c r="W167" s="150"/>
      <c r="X167" s="150"/>
      <c r="Y167" s="150"/>
      <c r="Z167" s="150"/>
      <c r="AA167" s="155"/>
      <c r="AT167" s="156" t="s">
        <v>161</v>
      </c>
      <c r="AU167" s="156" t="s">
        <v>108</v>
      </c>
      <c r="AV167" s="10" t="s">
        <v>108</v>
      </c>
      <c r="AW167" s="10" t="s">
        <v>36</v>
      </c>
      <c r="AX167" s="10" t="s">
        <v>22</v>
      </c>
      <c r="AY167" s="156" t="s">
        <v>152</v>
      </c>
    </row>
    <row r="168" spans="2:65" s="1" customFormat="1" ht="31.5" customHeight="1">
      <c r="B168" s="139"/>
      <c r="C168" s="140" t="s">
        <v>162</v>
      </c>
      <c r="D168" s="140" t="s">
        <v>154</v>
      </c>
      <c r="E168" s="141" t="s">
        <v>236</v>
      </c>
      <c r="F168" s="231" t="s">
        <v>237</v>
      </c>
      <c r="G168" s="231"/>
      <c r="H168" s="231"/>
      <c r="I168" s="231"/>
      <c r="J168" s="142" t="s">
        <v>169</v>
      </c>
      <c r="K168" s="143">
        <v>89.655000000000001</v>
      </c>
      <c r="L168" s="251">
        <v>0</v>
      </c>
      <c r="M168" s="251"/>
      <c r="N168" s="232">
        <f>ROUND(L168*K168,2)</f>
        <v>0</v>
      </c>
      <c r="O168" s="232"/>
      <c r="P168" s="232"/>
      <c r="Q168" s="232"/>
      <c r="R168" s="144"/>
      <c r="T168" s="145" t="s">
        <v>5</v>
      </c>
      <c r="U168" s="42" t="s">
        <v>43</v>
      </c>
      <c r="V168" s="146">
        <v>0.06</v>
      </c>
      <c r="W168" s="146">
        <f>V168*K168</f>
        <v>5.3792999999999997</v>
      </c>
      <c r="X168" s="146">
        <v>1.2E-4</v>
      </c>
      <c r="Y168" s="146">
        <f>X168*K168</f>
        <v>1.07586E-2</v>
      </c>
      <c r="Z168" s="146">
        <v>0</v>
      </c>
      <c r="AA168" s="147">
        <f>Z168*K168</f>
        <v>0</v>
      </c>
      <c r="AR168" s="19" t="s">
        <v>158</v>
      </c>
      <c r="AT168" s="19" t="s">
        <v>154</v>
      </c>
      <c r="AU168" s="19" t="s">
        <v>108</v>
      </c>
      <c r="AY168" s="19" t="s">
        <v>152</v>
      </c>
      <c r="BE168" s="148">
        <f>IF(U168="základní",N168,0)</f>
        <v>0</v>
      </c>
      <c r="BF168" s="148">
        <f>IF(U168="snížená",N168,0)</f>
        <v>0</v>
      </c>
      <c r="BG168" s="148">
        <f>IF(U168="zákl. přenesená",N168,0)</f>
        <v>0</v>
      </c>
      <c r="BH168" s="148">
        <f>IF(U168="sníž. přenesená",N168,0)</f>
        <v>0</v>
      </c>
      <c r="BI168" s="148">
        <f>IF(U168="nulová",N168,0)</f>
        <v>0</v>
      </c>
      <c r="BJ168" s="19" t="s">
        <v>22</v>
      </c>
      <c r="BK168" s="148">
        <f>ROUND(L168*K168,2)</f>
        <v>0</v>
      </c>
      <c r="BL168" s="19" t="s">
        <v>158</v>
      </c>
      <c r="BM168" s="19" t="s">
        <v>553</v>
      </c>
    </row>
    <row r="169" spans="2:65" s="1" customFormat="1" ht="22.5" customHeight="1">
      <c r="B169" s="139"/>
      <c r="C169" s="140" t="s">
        <v>194</v>
      </c>
      <c r="D169" s="140" t="s">
        <v>154</v>
      </c>
      <c r="E169" s="141" t="s">
        <v>240</v>
      </c>
      <c r="F169" s="231" t="s">
        <v>241</v>
      </c>
      <c r="G169" s="231"/>
      <c r="H169" s="231"/>
      <c r="I169" s="231"/>
      <c r="J169" s="142" t="s">
        <v>169</v>
      </c>
      <c r="K169" s="143">
        <v>407.34800000000001</v>
      </c>
      <c r="L169" s="251">
        <v>0</v>
      </c>
      <c r="M169" s="251"/>
      <c r="N169" s="232">
        <f>ROUND(L169*K169,2)</f>
        <v>0</v>
      </c>
      <c r="O169" s="232"/>
      <c r="P169" s="232"/>
      <c r="Q169" s="232"/>
      <c r="R169" s="144"/>
      <c r="T169" s="145" t="s">
        <v>5</v>
      </c>
      <c r="U169" s="42" t="s">
        <v>43</v>
      </c>
      <c r="V169" s="146">
        <v>0.14000000000000001</v>
      </c>
      <c r="W169" s="146">
        <f>V169*K169</f>
        <v>57.028720000000007</v>
      </c>
      <c r="X169" s="146">
        <v>0</v>
      </c>
      <c r="Y169" s="146">
        <f>X169*K169</f>
        <v>0</v>
      </c>
      <c r="Z169" s="146">
        <v>0</v>
      </c>
      <c r="AA169" s="147">
        <f>Z169*K169</f>
        <v>0</v>
      </c>
      <c r="AR169" s="19" t="s">
        <v>158</v>
      </c>
      <c r="AT169" s="19" t="s">
        <v>154</v>
      </c>
      <c r="AU169" s="19" t="s">
        <v>108</v>
      </c>
      <c r="AY169" s="19" t="s">
        <v>152</v>
      </c>
      <c r="BE169" s="148">
        <f>IF(U169="základní",N169,0)</f>
        <v>0</v>
      </c>
      <c r="BF169" s="148">
        <f>IF(U169="snížená",N169,0)</f>
        <v>0</v>
      </c>
      <c r="BG169" s="148">
        <f>IF(U169="zákl. přenesená",N169,0)</f>
        <v>0</v>
      </c>
      <c r="BH169" s="148">
        <f>IF(U169="sníž. přenesená",N169,0)</f>
        <v>0</v>
      </c>
      <c r="BI169" s="148">
        <f>IF(U169="nulová",N169,0)</f>
        <v>0</v>
      </c>
      <c r="BJ169" s="19" t="s">
        <v>22</v>
      </c>
      <c r="BK169" s="148">
        <f>ROUND(L169*K169,2)</f>
        <v>0</v>
      </c>
      <c r="BL169" s="19" t="s">
        <v>158</v>
      </c>
      <c r="BM169" s="19" t="s">
        <v>554</v>
      </c>
    </row>
    <row r="170" spans="2:65" s="9" customFormat="1" ht="29.85" customHeight="1">
      <c r="B170" s="128"/>
      <c r="C170" s="129"/>
      <c r="D170" s="138" t="s">
        <v>122</v>
      </c>
      <c r="E170" s="138"/>
      <c r="F170" s="138"/>
      <c r="G170" s="138"/>
      <c r="H170" s="138"/>
      <c r="I170" s="138"/>
      <c r="J170" s="138"/>
      <c r="K170" s="138"/>
      <c r="L170" s="138"/>
      <c r="M170" s="138"/>
      <c r="N170" s="241">
        <f>BK170</f>
        <v>0</v>
      </c>
      <c r="O170" s="242"/>
      <c r="P170" s="242"/>
      <c r="Q170" s="242"/>
      <c r="R170" s="131"/>
      <c r="T170" s="132"/>
      <c r="U170" s="129"/>
      <c r="V170" s="129"/>
      <c r="W170" s="133">
        <f>SUM(W171:W187)</f>
        <v>204.09891400000001</v>
      </c>
      <c r="X170" s="129"/>
      <c r="Y170" s="133">
        <f>SUM(Y171:Y187)</f>
        <v>0</v>
      </c>
      <c r="Z170" s="129"/>
      <c r="AA170" s="134">
        <f>SUM(AA171:AA187)</f>
        <v>10.703699</v>
      </c>
      <c r="AR170" s="135" t="s">
        <v>22</v>
      </c>
      <c r="AT170" s="136" t="s">
        <v>77</v>
      </c>
      <c r="AU170" s="136" t="s">
        <v>22</v>
      </c>
      <c r="AY170" s="135" t="s">
        <v>152</v>
      </c>
      <c r="BK170" s="137">
        <f>SUM(BK171:BK187)</f>
        <v>0</v>
      </c>
    </row>
    <row r="171" spans="2:65" s="1" customFormat="1" ht="44.25" customHeight="1">
      <c r="B171" s="139"/>
      <c r="C171" s="140" t="s">
        <v>466</v>
      </c>
      <c r="D171" s="140" t="s">
        <v>154</v>
      </c>
      <c r="E171" s="141" t="s">
        <v>244</v>
      </c>
      <c r="F171" s="231" t="s">
        <v>245</v>
      </c>
      <c r="G171" s="231"/>
      <c r="H171" s="231"/>
      <c r="I171" s="231"/>
      <c r="J171" s="142" t="s">
        <v>169</v>
      </c>
      <c r="K171" s="143">
        <v>399</v>
      </c>
      <c r="L171" s="251">
        <v>0</v>
      </c>
      <c r="M171" s="251"/>
      <c r="N171" s="232">
        <f>ROUND(L171*K171,2)</f>
        <v>0</v>
      </c>
      <c r="O171" s="232"/>
      <c r="P171" s="232"/>
      <c r="Q171" s="232"/>
      <c r="R171" s="144"/>
      <c r="T171" s="145" t="s">
        <v>5</v>
      </c>
      <c r="U171" s="42" t="s">
        <v>43</v>
      </c>
      <c r="V171" s="146">
        <v>0.14000000000000001</v>
      </c>
      <c r="W171" s="146">
        <f>V171*K171</f>
        <v>55.860000000000007</v>
      </c>
      <c r="X171" s="146">
        <v>0</v>
      </c>
      <c r="Y171" s="146">
        <f>X171*K171</f>
        <v>0</v>
      </c>
      <c r="Z171" s="146">
        <v>0</v>
      </c>
      <c r="AA171" s="147">
        <f>Z171*K171</f>
        <v>0</v>
      </c>
      <c r="AR171" s="19" t="s">
        <v>158</v>
      </c>
      <c r="AT171" s="19" t="s">
        <v>154</v>
      </c>
      <c r="AU171" s="19" t="s">
        <v>108</v>
      </c>
      <c r="AY171" s="19" t="s">
        <v>152</v>
      </c>
      <c r="BE171" s="148">
        <f>IF(U171="základní",N171,0)</f>
        <v>0</v>
      </c>
      <c r="BF171" s="148">
        <f>IF(U171="snížená",N171,0)</f>
        <v>0</v>
      </c>
      <c r="BG171" s="148">
        <f>IF(U171="zákl. přenesená",N171,0)</f>
        <v>0</v>
      </c>
      <c r="BH171" s="148">
        <f>IF(U171="sníž. přenesená",N171,0)</f>
        <v>0</v>
      </c>
      <c r="BI171" s="148">
        <f>IF(U171="nulová",N171,0)</f>
        <v>0</v>
      </c>
      <c r="BJ171" s="19" t="s">
        <v>22</v>
      </c>
      <c r="BK171" s="148">
        <f>ROUND(L171*K171,2)</f>
        <v>0</v>
      </c>
      <c r="BL171" s="19" t="s">
        <v>158</v>
      </c>
      <c r="BM171" s="19" t="s">
        <v>555</v>
      </c>
    </row>
    <row r="172" spans="2:65" s="10" customFormat="1" ht="22.5" customHeight="1">
      <c r="B172" s="149"/>
      <c r="C172" s="150"/>
      <c r="D172" s="150"/>
      <c r="E172" s="151" t="s">
        <v>5</v>
      </c>
      <c r="F172" s="233" t="s">
        <v>556</v>
      </c>
      <c r="G172" s="234"/>
      <c r="H172" s="234"/>
      <c r="I172" s="234"/>
      <c r="J172" s="150"/>
      <c r="K172" s="152">
        <v>399</v>
      </c>
      <c r="L172" s="150"/>
      <c r="M172" s="150"/>
      <c r="N172" s="150"/>
      <c r="O172" s="150"/>
      <c r="P172" s="150"/>
      <c r="Q172" s="150"/>
      <c r="R172" s="153"/>
      <c r="T172" s="154"/>
      <c r="U172" s="150"/>
      <c r="V172" s="150"/>
      <c r="W172" s="150"/>
      <c r="X172" s="150"/>
      <c r="Y172" s="150"/>
      <c r="Z172" s="150"/>
      <c r="AA172" s="155"/>
      <c r="AT172" s="156" t="s">
        <v>161</v>
      </c>
      <c r="AU172" s="156" t="s">
        <v>108</v>
      </c>
      <c r="AV172" s="10" t="s">
        <v>108</v>
      </c>
      <c r="AW172" s="10" t="s">
        <v>36</v>
      </c>
      <c r="AX172" s="10" t="s">
        <v>22</v>
      </c>
      <c r="AY172" s="156" t="s">
        <v>152</v>
      </c>
    </row>
    <row r="173" spans="2:65" s="1" customFormat="1" ht="44.25" customHeight="1">
      <c r="B173" s="139"/>
      <c r="C173" s="140" t="s">
        <v>434</v>
      </c>
      <c r="D173" s="140" t="s">
        <v>154</v>
      </c>
      <c r="E173" s="141" t="s">
        <v>249</v>
      </c>
      <c r="F173" s="231" t="s">
        <v>250</v>
      </c>
      <c r="G173" s="231"/>
      <c r="H173" s="231"/>
      <c r="I173" s="231"/>
      <c r="J173" s="142" t="s">
        <v>169</v>
      </c>
      <c r="K173" s="143">
        <v>35910</v>
      </c>
      <c r="L173" s="251">
        <v>0</v>
      </c>
      <c r="M173" s="251"/>
      <c r="N173" s="232">
        <f>ROUND(L173*K173,2)</f>
        <v>0</v>
      </c>
      <c r="O173" s="232"/>
      <c r="P173" s="232"/>
      <c r="Q173" s="232"/>
      <c r="R173" s="144"/>
      <c r="T173" s="145" t="s">
        <v>5</v>
      </c>
      <c r="U173" s="42" t="s">
        <v>43</v>
      </c>
      <c r="V173" s="146">
        <v>0</v>
      </c>
      <c r="W173" s="146">
        <f>V173*K173</f>
        <v>0</v>
      </c>
      <c r="X173" s="146">
        <v>0</v>
      </c>
      <c r="Y173" s="146">
        <f>X173*K173</f>
        <v>0</v>
      </c>
      <c r="Z173" s="146">
        <v>0</v>
      </c>
      <c r="AA173" s="147">
        <f>Z173*K173</f>
        <v>0</v>
      </c>
      <c r="AR173" s="19" t="s">
        <v>158</v>
      </c>
      <c r="AT173" s="19" t="s">
        <v>154</v>
      </c>
      <c r="AU173" s="19" t="s">
        <v>108</v>
      </c>
      <c r="AY173" s="19" t="s">
        <v>152</v>
      </c>
      <c r="BE173" s="148">
        <f>IF(U173="základní",N173,0)</f>
        <v>0</v>
      </c>
      <c r="BF173" s="148">
        <f>IF(U173="snížená",N173,0)</f>
        <v>0</v>
      </c>
      <c r="BG173" s="148">
        <f>IF(U173="zákl. přenesená",N173,0)</f>
        <v>0</v>
      </c>
      <c r="BH173" s="148">
        <f>IF(U173="sníž. přenesená",N173,0)</f>
        <v>0</v>
      </c>
      <c r="BI173" s="148">
        <f>IF(U173="nulová",N173,0)</f>
        <v>0</v>
      </c>
      <c r="BJ173" s="19" t="s">
        <v>22</v>
      </c>
      <c r="BK173" s="148">
        <f>ROUND(L173*K173,2)</f>
        <v>0</v>
      </c>
      <c r="BL173" s="19" t="s">
        <v>158</v>
      </c>
      <c r="BM173" s="19" t="s">
        <v>557</v>
      </c>
    </row>
    <row r="174" spans="2:65" s="10" customFormat="1" ht="22.5" customHeight="1">
      <c r="B174" s="149"/>
      <c r="C174" s="150"/>
      <c r="D174" s="150"/>
      <c r="E174" s="151" t="s">
        <v>5</v>
      </c>
      <c r="F174" s="233" t="s">
        <v>558</v>
      </c>
      <c r="G174" s="234"/>
      <c r="H174" s="234"/>
      <c r="I174" s="234"/>
      <c r="J174" s="150"/>
      <c r="K174" s="152">
        <v>35910</v>
      </c>
      <c r="L174" s="150"/>
      <c r="M174" s="150"/>
      <c r="N174" s="150"/>
      <c r="O174" s="150"/>
      <c r="P174" s="150"/>
      <c r="Q174" s="150"/>
      <c r="R174" s="153"/>
      <c r="T174" s="154"/>
      <c r="U174" s="150"/>
      <c r="V174" s="150"/>
      <c r="W174" s="150"/>
      <c r="X174" s="150"/>
      <c r="Y174" s="150"/>
      <c r="Z174" s="150"/>
      <c r="AA174" s="155"/>
      <c r="AT174" s="156" t="s">
        <v>161</v>
      </c>
      <c r="AU174" s="156" t="s">
        <v>108</v>
      </c>
      <c r="AV174" s="10" t="s">
        <v>108</v>
      </c>
      <c r="AW174" s="10" t="s">
        <v>36</v>
      </c>
      <c r="AX174" s="10" t="s">
        <v>22</v>
      </c>
      <c r="AY174" s="156" t="s">
        <v>152</v>
      </c>
    </row>
    <row r="175" spans="2:65" s="1" customFormat="1" ht="44.25" customHeight="1">
      <c r="B175" s="139"/>
      <c r="C175" s="140" t="s">
        <v>438</v>
      </c>
      <c r="D175" s="140" t="s">
        <v>154</v>
      </c>
      <c r="E175" s="141" t="s">
        <v>254</v>
      </c>
      <c r="F175" s="231" t="s">
        <v>255</v>
      </c>
      <c r="G175" s="231"/>
      <c r="H175" s="231"/>
      <c r="I175" s="231"/>
      <c r="J175" s="142" t="s">
        <v>169</v>
      </c>
      <c r="K175" s="143">
        <v>399</v>
      </c>
      <c r="L175" s="251">
        <v>0</v>
      </c>
      <c r="M175" s="251"/>
      <c r="N175" s="232">
        <f>ROUND(L175*K175,2)</f>
        <v>0</v>
      </c>
      <c r="O175" s="232"/>
      <c r="P175" s="232"/>
      <c r="Q175" s="232"/>
      <c r="R175" s="144"/>
      <c r="T175" s="145" t="s">
        <v>5</v>
      </c>
      <c r="U175" s="42" t="s">
        <v>43</v>
      </c>
      <c r="V175" s="146">
        <v>8.6999999999999994E-2</v>
      </c>
      <c r="W175" s="146">
        <f>V175*K175</f>
        <v>34.713000000000001</v>
      </c>
      <c r="X175" s="146">
        <v>0</v>
      </c>
      <c r="Y175" s="146">
        <f>X175*K175</f>
        <v>0</v>
      </c>
      <c r="Z175" s="146">
        <v>0</v>
      </c>
      <c r="AA175" s="147">
        <f>Z175*K175</f>
        <v>0</v>
      </c>
      <c r="AR175" s="19" t="s">
        <v>158</v>
      </c>
      <c r="AT175" s="19" t="s">
        <v>154</v>
      </c>
      <c r="AU175" s="19" t="s">
        <v>108</v>
      </c>
      <c r="AY175" s="19" t="s">
        <v>152</v>
      </c>
      <c r="BE175" s="148">
        <f>IF(U175="základní",N175,0)</f>
        <v>0</v>
      </c>
      <c r="BF175" s="148">
        <f>IF(U175="snížená",N175,0)</f>
        <v>0</v>
      </c>
      <c r="BG175" s="148">
        <f>IF(U175="zákl. přenesená",N175,0)</f>
        <v>0</v>
      </c>
      <c r="BH175" s="148">
        <f>IF(U175="sníž. přenesená",N175,0)</f>
        <v>0</v>
      </c>
      <c r="BI175" s="148">
        <f>IF(U175="nulová",N175,0)</f>
        <v>0</v>
      </c>
      <c r="BJ175" s="19" t="s">
        <v>22</v>
      </c>
      <c r="BK175" s="148">
        <f>ROUND(L175*K175,2)</f>
        <v>0</v>
      </c>
      <c r="BL175" s="19" t="s">
        <v>158</v>
      </c>
      <c r="BM175" s="19" t="s">
        <v>559</v>
      </c>
    </row>
    <row r="176" spans="2:65" s="1" customFormat="1" ht="22.5" customHeight="1">
      <c r="B176" s="139"/>
      <c r="C176" s="140" t="s">
        <v>454</v>
      </c>
      <c r="D176" s="140" t="s">
        <v>154</v>
      </c>
      <c r="E176" s="141" t="s">
        <v>258</v>
      </c>
      <c r="F176" s="231" t="s">
        <v>259</v>
      </c>
      <c r="G176" s="231"/>
      <c r="H176" s="231"/>
      <c r="I176" s="231"/>
      <c r="J176" s="142" t="s">
        <v>169</v>
      </c>
      <c r="K176" s="143">
        <v>399</v>
      </c>
      <c r="L176" s="251">
        <v>0</v>
      </c>
      <c r="M176" s="251"/>
      <c r="N176" s="232">
        <f>ROUND(L176*K176,2)</f>
        <v>0</v>
      </c>
      <c r="O176" s="232"/>
      <c r="P176" s="232"/>
      <c r="Q176" s="232"/>
      <c r="R176" s="144"/>
      <c r="T176" s="145" t="s">
        <v>5</v>
      </c>
      <c r="U176" s="42" t="s">
        <v>43</v>
      </c>
      <c r="V176" s="146">
        <v>4.9000000000000002E-2</v>
      </c>
      <c r="W176" s="146">
        <f>V176*K176</f>
        <v>19.551000000000002</v>
      </c>
      <c r="X176" s="146">
        <v>0</v>
      </c>
      <c r="Y176" s="146">
        <f>X176*K176</f>
        <v>0</v>
      </c>
      <c r="Z176" s="146">
        <v>0</v>
      </c>
      <c r="AA176" s="147">
        <f>Z176*K176</f>
        <v>0</v>
      </c>
      <c r="AR176" s="19" t="s">
        <v>158</v>
      </c>
      <c r="AT176" s="19" t="s">
        <v>154</v>
      </c>
      <c r="AU176" s="19" t="s">
        <v>108</v>
      </c>
      <c r="AY176" s="19" t="s">
        <v>152</v>
      </c>
      <c r="BE176" s="148">
        <f>IF(U176="základní",N176,0)</f>
        <v>0</v>
      </c>
      <c r="BF176" s="148">
        <f>IF(U176="snížená",N176,0)</f>
        <v>0</v>
      </c>
      <c r="BG176" s="148">
        <f>IF(U176="zákl. přenesená",N176,0)</f>
        <v>0</v>
      </c>
      <c r="BH176" s="148">
        <f>IF(U176="sníž. přenesená",N176,0)</f>
        <v>0</v>
      </c>
      <c r="BI176" s="148">
        <f>IF(U176="nulová",N176,0)</f>
        <v>0</v>
      </c>
      <c r="BJ176" s="19" t="s">
        <v>22</v>
      </c>
      <c r="BK176" s="148">
        <f>ROUND(L176*K176,2)</f>
        <v>0</v>
      </c>
      <c r="BL176" s="19" t="s">
        <v>158</v>
      </c>
      <c r="BM176" s="19" t="s">
        <v>560</v>
      </c>
    </row>
    <row r="177" spans="2:65" s="10" customFormat="1" ht="22.5" customHeight="1">
      <c r="B177" s="149"/>
      <c r="C177" s="150"/>
      <c r="D177" s="150"/>
      <c r="E177" s="151" t="s">
        <v>5</v>
      </c>
      <c r="F177" s="233" t="s">
        <v>556</v>
      </c>
      <c r="G177" s="234"/>
      <c r="H177" s="234"/>
      <c r="I177" s="234"/>
      <c r="J177" s="150"/>
      <c r="K177" s="152">
        <v>399</v>
      </c>
      <c r="L177" s="150"/>
      <c r="M177" s="150"/>
      <c r="N177" s="150"/>
      <c r="O177" s="150"/>
      <c r="P177" s="150"/>
      <c r="Q177" s="150"/>
      <c r="R177" s="153"/>
      <c r="T177" s="154"/>
      <c r="U177" s="150"/>
      <c r="V177" s="150"/>
      <c r="W177" s="150"/>
      <c r="X177" s="150"/>
      <c r="Y177" s="150"/>
      <c r="Z177" s="150"/>
      <c r="AA177" s="155"/>
      <c r="AT177" s="156" t="s">
        <v>161</v>
      </c>
      <c r="AU177" s="156" t="s">
        <v>108</v>
      </c>
      <c r="AV177" s="10" t="s">
        <v>108</v>
      </c>
      <c r="AW177" s="10" t="s">
        <v>36</v>
      </c>
      <c r="AX177" s="10" t="s">
        <v>22</v>
      </c>
      <c r="AY177" s="156" t="s">
        <v>152</v>
      </c>
    </row>
    <row r="178" spans="2:65" s="1" customFormat="1" ht="31.5" customHeight="1">
      <c r="B178" s="139"/>
      <c r="C178" s="140" t="s">
        <v>153</v>
      </c>
      <c r="D178" s="140" t="s">
        <v>154</v>
      </c>
      <c r="E178" s="141" t="s">
        <v>262</v>
      </c>
      <c r="F178" s="231" t="s">
        <v>263</v>
      </c>
      <c r="G178" s="231"/>
      <c r="H178" s="231"/>
      <c r="I178" s="231"/>
      <c r="J178" s="142" t="s">
        <v>169</v>
      </c>
      <c r="K178" s="143">
        <v>35910</v>
      </c>
      <c r="L178" s="251">
        <v>0</v>
      </c>
      <c r="M178" s="251"/>
      <c r="N178" s="232">
        <f>ROUND(L178*K178,2)</f>
        <v>0</v>
      </c>
      <c r="O178" s="232"/>
      <c r="P178" s="232"/>
      <c r="Q178" s="232"/>
      <c r="R178" s="144"/>
      <c r="T178" s="145" t="s">
        <v>5</v>
      </c>
      <c r="U178" s="42" t="s">
        <v>43</v>
      </c>
      <c r="V178" s="146">
        <v>0</v>
      </c>
      <c r="W178" s="146">
        <f>V178*K178</f>
        <v>0</v>
      </c>
      <c r="X178" s="146">
        <v>0</v>
      </c>
      <c r="Y178" s="146">
        <f>X178*K178</f>
        <v>0</v>
      </c>
      <c r="Z178" s="146">
        <v>0</v>
      </c>
      <c r="AA178" s="147">
        <f>Z178*K178</f>
        <v>0</v>
      </c>
      <c r="AR178" s="19" t="s">
        <v>158</v>
      </c>
      <c r="AT178" s="19" t="s">
        <v>154</v>
      </c>
      <c r="AU178" s="19" t="s">
        <v>108</v>
      </c>
      <c r="AY178" s="19" t="s">
        <v>152</v>
      </c>
      <c r="BE178" s="148">
        <f>IF(U178="základní",N178,0)</f>
        <v>0</v>
      </c>
      <c r="BF178" s="148">
        <f>IF(U178="snížená",N178,0)</f>
        <v>0</v>
      </c>
      <c r="BG178" s="148">
        <f>IF(U178="zákl. přenesená",N178,0)</f>
        <v>0</v>
      </c>
      <c r="BH178" s="148">
        <f>IF(U178="sníž. přenesená",N178,0)</f>
        <v>0</v>
      </c>
      <c r="BI178" s="148">
        <f>IF(U178="nulová",N178,0)</f>
        <v>0</v>
      </c>
      <c r="BJ178" s="19" t="s">
        <v>22</v>
      </c>
      <c r="BK178" s="148">
        <f>ROUND(L178*K178,2)</f>
        <v>0</v>
      </c>
      <c r="BL178" s="19" t="s">
        <v>158</v>
      </c>
      <c r="BM178" s="19" t="s">
        <v>561</v>
      </c>
    </row>
    <row r="179" spans="2:65" s="10" customFormat="1" ht="22.5" customHeight="1">
      <c r="B179" s="149"/>
      <c r="C179" s="150"/>
      <c r="D179" s="150"/>
      <c r="E179" s="151" t="s">
        <v>5</v>
      </c>
      <c r="F179" s="233" t="s">
        <v>558</v>
      </c>
      <c r="G179" s="234"/>
      <c r="H179" s="234"/>
      <c r="I179" s="234"/>
      <c r="J179" s="150"/>
      <c r="K179" s="152">
        <v>35910</v>
      </c>
      <c r="L179" s="150"/>
      <c r="M179" s="150"/>
      <c r="N179" s="150"/>
      <c r="O179" s="150"/>
      <c r="P179" s="150"/>
      <c r="Q179" s="150"/>
      <c r="R179" s="153"/>
      <c r="T179" s="154"/>
      <c r="U179" s="150"/>
      <c r="V179" s="150"/>
      <c r="W179" s="150"/>
      <c r="X179" s="150"/>
      <c r="Y179" s="150"/>
      <c r="Z179" s="150"/>
      <c r="AA179" s="155"/>
      <c r="AT179" s="156" t="s">
        <v>161</v>
      </c>
      <c r="AU179" s="156" t="s">
        <v>108</v>
      </c>
      <c r="AV179" s="10" t="s">
        <v>108</v>
      </c>
      <c r="AW179" s="10" t="s">
        <v>36</v>
      </c>
      <c r="AX179" s="10" t="s">
        <v>22</v>
      </c>
      <c r="AY179" s="156" t="s">
        <v>152</v>
      </c>
    </row>
    <row r="180" spans="2:65" s="1" customFormat="1" ht="31.5" customHeight="1">
      <c r="B180" s="139"/>
      <c r="C180" s="140" t="s">
        <v>324</v>
      </c>
      <c r="D180" s="140" t="s">
        <v>154</v>
      </c>
      <c r="E180" s="141" t="s">
        <v>266</v>
      </c>
      <c r="F180" s="231" t="s">
        <v>267</v>
      </c>
      <c r="G180" s="231"/>
      <c r="H180" s="231"/>
      <c r="I180" s="231"/>
      <c r="J180" s="142" t="s">
        <v>169</v>
      </c>
      <c r="K180" s="143">
        <v>399</v>
      </c>
      <c r="L180" s="251">
        <v>0</v>
      </c>
      <c r="M180" s="251"/>
      <c r="N180" s="232">
        <f>ROUND(L180*K180,2)</f>
        <v>0</v>
      </c>
      <c r="O180" s="232"/>
      <c r="P180" s="232"/>
      <c r="Q180" s="232"/>
      <c r="R180" s="144"/>
      <c r="T180" s="145" t="s">
        <v>5</v>
      </c>
      <c r="U180" s="42" t="s">
        <v>43</v>
      </c>
      <c r="V180" s="146">
        <v>3.3000000000000002E-2</v>
      </c>
      <c r="W180" s="146">
        <f>V180*K180</f>
        <v>13.167</v>
      </c>
      <c r="X180" s="146">
        <v>0</v>
      </c>
      <c r="Y180" s="146">
        <f>X180*K180</f>
        <v>0</v>
      </c>
      <c r="Z180" s="146">
        <v>0</v>
      </c>
      <c r="AA180" s="147">
        <f>Z180*K180</f>
        <v>0</v>
      </c>
      <c r="AR180" s="19" t="s">
        <v>158</v>
      </c>
      <c r="AT180" s="19" t="s">
        <v>154</v>
      </c>
      <c r="AU180" s="19" t="s">
        <v>108</v>
      </c>
      <c r="AY180" s="19" t="s">
        <v>152</v>
      </c>
      <c r="BE180" s="148">
        <f>IF(U180="základní",N180,0)</f>
        <v>0</v>
      </c>
      <c r="BF180" s="148">
        <f>IF(U180="snížená",N180,0)</f>
        <v>0</v>
      </c>
      <c r="BG180" s="148">
        <f>IF(U180="zákl. přenesená",N180,0)</f>
        <v>0</v>
      </c>
      <c r="BH180" s="148">
        <f>IF(U180="sníž. přenesená",N180,0)</f>
        <v>0</v>
      </c>
      <c r="BI180" s="148">
        <f>IF(U180="nulová",N180,0)</f>
        <v>0</v>
      </c>
      <c r="BJ180" s="19" t="s">
        <v>22</v>
      </c>
      <c r="BK180" s="148">
        <f>ROUND(L180*K180,2)</f>
        <v>0</v>
      </c>
      <c r="BL180" s="19" t="s">
        <v>158</v>
      </c>
      <c r="BM180" s="19" t="s">
        <v>562</v>
      </c>
    </row>
    <row r="181" spans="2:65" s="10" customFormat="1" ht="22.5" customHeight="1">
      <c r="B181" s="149"/>
      <c r="C181" s="150"/>
      <c r="D181" s="150"/>
      <c r="E181" s="151" t="s">
        <v>5</v>
      </c>
      <c r="F181" s="233" t="s">
        <v>563</v>
      </c>
      <c r="G181" s="234"/>
      <c r="H181" s="234"/>
      <c r="I181" s="234"/>
      <c r="J181" s="150"/>
      <c r="K181" s="152">
        <v>399</v>
      </c>
      <c r="L181" s="150"/>
      <c r="M181" s="150"/>
      <c r="N181" s="150"/>
      <c r="O181" s="150"/>
      <c r="P181" s="150"/>
      <c r="Q181" s="150"/>
      <c r="R181" s="153"/>
      <c r="T181" s="154"/>
      <c r="U181" s="150"/>
      <c r="V181" s="150"/>
      <c r="W181" s="150"/>
      <c r="X181" s="150"/>
      <c r="Y181" s="150"/>
      <c r="Z181" s="150"/>
      <c r="AA181" s="155"/>
      <c r="AT181" s="156" t="s">
        <v>161</v>
      </c>
      <c r="AU181" s="156" t="s">
        <v>108</v>
      </c>
      <c r="AV181" s="10" t="s">
        <v>108</v>
      </c>
      <c r="AW181" s="10" t="s">
        <v>36</v>
      </c>
      <c r="AX181" s="10" t="s">
        <v>22</v>
      </c>
      <c r="AY181" s="156" t="s">
        <v>152</v>
      </c>
    </row>
    <row r="182" spans="2:65" s="1" customFormat="1" ht="31.5" customHeight="1">
      <c r="B182" s="139"/>
      <c r="C182" s="140" t="s">
        <v>243</v>
      </c>
      <c r="D182" s="140" t="s">
        <v>154</v>
      </c>
      <c r="E182" s="141" t="s">
        <v>271</v>
      </c>
      <c r="F182" s="231" t="s">
        <v>272</v>
      </c>
      <c r="G182" s="231"/>
      <c r="H182" s="231"/>
      <c r="I182" s="231"/>
      <c r="J182" s="142" t="s">
        <v>169</v>
      </c>
      <c r="K182" s="143">
        <v>89.655000000000001</v>
      </c>
      <c r="L182" s="251">
        <v>0</v>
      </c>
      <c r="M182" s="251"/>
      <c r="N182" s="232">
        <f>ROUND(L182*K182,2)</f>
        <v>0</v>
      </c>
      <c r="O182" s="232"/>
      <c r="P182" s="232"/>
      <c r="Q182" s="232"/>
      <c r="R182" s="144"/>
      <c r="T182" s="145" t="s">
        <v>5</v>
      </c>
      <c r="U182" s="42" t="s">
        <v>43</v>
      </c>
      <c r="V182" s="146">
        <v>0.61199999999999999</v>
      </c>
      <c r="W182" s="146">
        <f>V182*K182</f>
        <v>54.868859999999998</v>
      </c>
      <c r="X182" s="146">
        <v>0</v>
      </c>
      <c r="Y182" s="146">
        <f>X182*K182</f>
        <v>0</v>
      </c>
      <c r="Z182" s="146">
        <v>6.2E-2</v>
      </c>
      <c r="AA182" s="147">
        <f>Z182*K182</f>
        <v>5.5586099999999998</v>
      </c>
      <c r="AR182" s="19" t="s">
        <v>158</v>
      </c>
      <c r="AT182" s="19" t="s">
        <v>154</v>
      </c>
      <c r="AU182" s="19" t="s">
        <v>108</v>
      </c>
      <c r="AY182" s="19" t="s">
        <v>152</v>
      </c>
      <c r="BE182" s="148">
        <f>IF(U182="základní",N182,0)</f>
        <v>0</v>
      </c>
      <c r="BF182" s="148">
        <f>IF(U182="snížená",N182,0)</f>
        <v>0</v>
      </c>
      <c r="BG182" s="148">
        <f>IF(U182="zákl. přenesená",N182,0)</f>
        <v>0</v>
      </c>
      <c r="BH182" s="148">
        <f>IF(U182="sníž. přenesená",N182,0)</f>
        <v>0</v>
      </c>
      <c r="BI182" s="148">
        <f>IF(U182="nulová",N182,0)</f>
        <v>0</v>
      </c>
      <c r="BJ182" s="19" t="s">
        <v>22</v>
      </c>
      <c r="BK182" s="148">
        <f>ROUND(L182*K182,2)</f>
        <v>0</v>
      </c>
      <c r="BL182" s="19" t="s">
        <v>158</v>
      </c>
      <c r="BM182" s="19" t="s">
        <v>564</v>
      </c>
    </row>
    <row r="183" spans="2:65" s="10" customFormat="1" ht="31.5" customHeight="1">
      <c r="B183" s="149"/>
      <c r="C183" s="150"/>
      <c r="D183" s="150"/>
      <c r="E183" s="151" t="s">
        <v>5</v>
      </c>
      <c r="F183" s="233" t="s">
        <v>565</v>
      </c>
      <c r="G183" s="234"/>
      <c r="H183" s="234"/>
      <c r="I183" s="234"/>
      <c r="J183" s="150"/>
      <c r="K183" s="152">
        <v>89.655000000000001</v>
      </c>
      <c r="L183" s="150"/>
      <c r="M183" s="150"/>
      <c r="N183" s="150"/>
      <c r="O183" s="150"/>
      <c r="P183" s="150"/>
      <c r="Q183" s="150"/>
      <c r="R183" s="153"/>
      <c r="T183" s="154"/>
      <c r="U183" s="150"/>
      <c r="V183" s="150"/>
      <c r="W183" s="150"/>
      <c r="X183" s="150"/>
      <c r="Y183" s="150"/>
      <c r="Z183" s="150"/>
      <c r="AA183" s="155"/>
      <c r="AT183" s="156" t="s">
        <v>161</v>
      </c>
      <c r="AU183" s="156" t="s">
        <v>108</v>
      </c>
      <c r="AV183" s="10" t="s">
        <v>108</v>
      </c>
      <c r="AW183" s="10" t="s">
        <v>36</v>
      </c>
      <c r="AX183" s="10" t="s">
        <v>22</v>
      </c>
      <c r="AY183" s="156" t="s">
        <v>152</v>
      </c>
    </row>
    <row r="184" spans="2:65" s="1" customFormat="1" ht="31.5" customHeight="1">
      <c r="B184" s="139"/>
      <c r="C184" s="140" t="s">
        <v>248</v>
      </c>
      <c r="D184" s="140" t="s">
        <v>154</v>
      </c>
      <c r="E184" s="141" t="s">
        <v>275</v>
      </c>
      <c r="F184" s="231" t="s">
        <v>276</v>
      </c>
      <c r="G184" s="231"/>
      <c r="H184" s="231"/>
      <c r="I184" s="231"/>
      <c r="J184" s="142" t="s">
        <v>169</v>
      </c>
      <c r="K184" s="143">
        <v>7.6779999999999999</v>
      </c>
      <c r="L184" s="251">
        <v>0</v>
      </c>
      <c r="M184" s="251"/>
      <c r="N184" s="232">
        <f>ROUND(L184*K184,2)</f>
        <v>0</v>
      </c>
      <c r="O184" s="232"/>
      <c r="P184" s="232"/>
      <c r="Q184" s="232"/>
      <c r="R184" s="144"/>
      <c r="T184" s="145" t="s">
        <v>5</v>
      </c>
      <c r="U184" s="42" t="s">
        <v>43</v>
      </c>
      <c r="V184" s="146">
        <v>0.71799999999999997</v>
      </c>
      <c r="W184" s="146">
        <f>V184*K184</f>
        <v>5.512804</v>
      </c>
      <c r="X184" s="146">
        <v>0</v>
      </c>
      <c r="Y184" s="146">
        <f>X184*K184</f>
        <v>0</v>
      </c>
      <c r="Z184" s="146">
        <v>6.3E-2</v>
      </c>
      <c r="AA184" s="147">
        <f>Z184*K184</f>
        <v>0.48371399999999998</v>
      </c>
      <c r="AR184" s="19" t="s">
        <v>158</v>
      </c>
      <c r="AT184" s="19" t="s">
        <v>154</v>
      </c>
      <c r="AU184" s="19" t="s">
        <v>108</v>
      </c>
      <c r="AY184" s="19" t="s">
        <v>152</v>
      </c>
      <c r="BE184" s="148">
        <f>IF(U184="základní",N184,0)</f>
        <v>0</v>
      </c>
      <c r="BF184" s="148">
        <f>IF(U184="snížená",N184,0)</f>
        <v>0</v>
      </c>
      <c r="BG184" s="148">
        <f>IF(U184="zákl. přenesená",N184,0)</f>
        <v>0</v>
      </c>
      <c r="BH184" s="148">
        <f>IF(U184="sníž. přenesená",N184,0)</f>
        <v>0</v>
      </c>
      <c r="BI184" s="148">
        <f>IF(U184="nulová",N184,0)</f>
        <v>0</v>
      </c>
      <c r="BJ184" s="19" t="s">
        <v>22</v>
      </c>
      <c r="BK184" s="148">
        <f>ROUND(L184*K184,2)</f>
        <v>0</v>
      </c>
      <c r="BL184" s="19" t="s">
        <v>158</v>
      </c>
      <c r="BM184" s="19" t="s">
        <v>566</v>
      </c>
    </row>
    <row r="185" spans="2:65" s="10" customFormat="1" ht="22.5" customHeight="1">
      <c r="B185" s="149"/>
      <c r="C185" s="150"/>
      <c r="D185" s="150"/>
      <c r="E185" s="151" t="s">
        <v>5</v>
      </c>
      <c r="F185" s="233" t="s">
        <v>567</v>
      </c>
      <c r="G185" s="234"/>
      <c r="H185" s="234"/>
      <c r="I185" s="234"/>
      <c r="J185" s="150"/>
      <c r="K185" s="152">
        <v>7.6779999999999999</v>
      </c>
      <c r="L185" s="150"/>
      <c r="M185" s="150"/>
      <c r="N185" s="150"/>
      <c r="O185" s="150"/>
      <c r="P185" s="150"/>
      <c r="Q185" s="150"/>
      <c r="R185" s="153"/>
      <c r="T185" s="154"/>
      <c r="U185" s="150"/>
      <c r="V185" s="150"/>
      <c r="W185" s="150"/>
      <c r="X185" s="150"/>
      <c r="Y185" s="150"/>
      <c r="Z185" s="150"/>
      <c r="AA185" s="155"/>
      <c r="AT185" s="156" t="s">
        <v>161</v>
      </c>
      <c r="AU185" s="156" t="s">
        <v>108</v>
      </c>
      <c r="AV185" s="10" t="s">
        <v>108</v>
      </c>
      <c r="AW185" s="10" t="s">
        <v>36</v>
      </c>
      <c r="AX185" s="10" t="s">
        <v>22</v>
      </c>
      <c r="AY185" s="156" t="s">
        <v>152</v>
      </c>
    </row>
    <row r="186" spans="2:65" s="1" customFormat="1" ht="31.5" customHeight="1">
      <c r="B186" s="139"/>
      <c r="C186" s="140" t="s">
        <v>408</v>
      </c>
      <c r="D186" s="140" t="s">
        <v>154</v>
      </c>
      <c r="E186" s="141" t="s">
        <v>284</v>
      </c>
      <c r="F186" s="231" t="s">
        <v>285</v>
      </c>
      <c r="G186" s="231"/>
      <c r="H186" s="231"/>
      <c r="I186" s="231"/>
      <c r="J186" s="142" t="s">
        <v>169</v>
      </c>
      <c r="K186" s="143">
        <v>52.375</v>
      </c>
      <c r="L186" s="251">
        <v>0</v>
      </c>
      <c r="M186" s="251"/>
      <c r="N186" s="232">
        <f>ROUND(L186*K186,2)</f>
        <v>0</v>
      </c>
      <c r="O186" s="232"/>
      <c r="P186" s="232"/>
      <c r="Q186" s="232"/>
      <c r="R186" s="144"/>
      <c r="T186" s="145" t="s">
        <v>5</v>
      </c>
      <c r="U186" s="42" t="s">
        <v>43</v>
      </c>
      <c r="V186" s="146">
        <v>0.39</v>
      </c>
      <c r="W186" s="146">
        <f>V186*K186</f>
        <v>20.42625</v>
      </c>
      <c r="X186" s="146">
        <v>0</v>
      </c>
      <c r="Y186" s="146">
        <f>X186*K186</f>
        <v>0</v>
      </c>
      <c r="Z186" s="146">
        <v>8.8999999999999996E-2</v>
      </c>
      <c r="AA186" s="147">
        <f>Z186*K186</f>
        <v>4.6613749999999996</v>
      </c>
      <c r="AR186" s="19" t="s">
        <v>158</v>
      </c>
      <c r="AT186" s="19" t="s">
        <v>154</v>
      </c>
      <c r="AU186" s="19" t="s">
        <v>108</v>
      </c>
      <c r="AY186" s="19" t="s">
        <v>152</v>
      </c>
      <c r="BE186" s="148">
        <f>IF(U186="základní",N186,0)</f>
        <v>0</v>
      </c>
      <c r="BF186" s="148">
        <f>IF(U186="snížená",N186,0)</f>
        <v>0</v>
      </c>
      <c r="BG186" s="148">
        <f>IF(U186="zákl. přenesená",N186,0)</f>
        <v>0</v>
      </c>
      <c r="BH186" s="148">
        <f>IF(U186="sníž. přenesená",N186,0)</f>
        <v>0</v>
      </c>
      <c r="BI186" s="148">
        <f>IF(U186="nulová",N186,0)</f>
        <v>0</v>
      </c>
      <c r="BJ186" s="19" t="s">
        <v>22</v>
      </c>
      <c r="BK186" s="148">
        <f>ROUND(L186*K186,2)</f>
        <v>0</v>
      </c>
      <c r="BL186" s="19" t="s">
        <v>158</v>
      </c>
      <c r="BM186" s="19" t="s">
        <v>568</v>
      </c>
    </row>
    <row r="187" spans="2:65" s="10" customFormat="1" ht="22.5" customHeight="1">
      <c r="B187" s="149"/>
      <c r="C187" s="150"/>
      <c r="D187" s="150"/>
      <c r="E187" s="151" t="s">
        <v>5</v>
      </c>
      <c r="F187" s="233" t="s">
        <v>550</v>
      </c>
      <c r="G187" s="234"/>
      <c r="H187" s="234"/>
      <c r="I187" s="234"/>
      <c r="J187" s="150"/>
      <c r="K187" s="152">
        <v>52.375</v>
      </c>
      <c r="L187" s="150"/>
      <c r="M187" s="150"/>
      <c r="N187" s="150"/>
      <c r="O187" s="150"/>
      <c r="P187" s="150"/>
      <c r="Q187" s="150"/>
      <c r="R187" s="153"/>
      <c r="T187" s="154"/>
      <c r="U187" s="150"/>
      <c r="V187" s="150"/>
      <c r="W187" s="150"/>
      <c r="X187" s="150"/>
      <c r="Y187" s="150"/>
      <c r="Z187" s="150"/>
      <c r="AA187" s="155"/>
      <c r="AT187" s="156" t="s">
        <v>161</v>
      </c>
      <c r="AU187" s="156" t="s">
        <v>108</v>
      </c>
      <c r="AV187" s="10" t="s">
        <v>108</v>
      </c>
      <c r="AW187" s="10" t="s">
        <v>36</v>
      </c>
      <c r="AX187" s="10" t="s">
        <v>22</v>
      </c>
      <c r="AY187" s="156" t="s">
        <v>152</v>
      </c>
    </row>
    <row r="188" spans="2:65" s="9" customFormat="1" ht="29.85" customHeight="1">
      <c r="B188" s="128"/>
      <c r="C188" s="129"/>
      <c r="D188" s="138" t="s">
        <v>123</v>
      </c>
      <c r="E188" s="138"/>
      <c r="F188" s="138"/>
      <c r="G188" s="138"/>
      <c r="H188" s="138"/>
      <c r="I188" s="138"/>
      <c r="J188" s="138"/>
      <c r="K188" s="138"/>
      <c r="L188" s="138"/>
      <c r="M188" s="138"/>
      <c r="N188" s="243">
        <f>BK188</f>
        <v>0</v>
      </c>
      <c r="O188" s="244"/>
      <c r="P188" s="244"/>
      <c r="Q188" s="244"/>
      <c r="R188" s="131"/>
      <c r="T188" s="132"/>
      <c r="U188" s="129"/>
      <c r="V188" s="129"/>
      <c r="W188" s="133">
        <f>SUM(W189:W193)</f>
        <v>29.175999999999998</v>
      </c>
      <c r="X188" s="129"/>
      <c r="Y188" s="133">
        <f>SUM(Y189:Y193)</f>
        <v>0</v>
      </c>
      <c r="Z188" s="129"/>
      <c r="AA188" s="134">
        <f>SUM(AA189:AA193)</f>
        <v>0</v>
      </c>
      <c r="AR188" s="135" t="s">
        <v>22</v>
      </c>
      <c r="AT188" s="136" t="s">
        <v>77</v>
      </c>
      <c r="AU188" s="136" t="s">
        <v>22</v>
      </c>
      <c r="AY188" s="135" t="s">
        <v>152</v>
      </c>
      <c r="BK188" s="137">
        <f>SUM(BK189:BK193)</f>
        <v>0</v>
      </c>
    </row>
    <row r="189" spans="2:65" s="1" customFormat="1" ht="31.5" customHeight="1">
      <c r="B189" s="139"/>
      <c r="C189" s="140" t="s">
        <v>296</v>
      </c>
      <c r="D189" s="140" t="s">
        <v>154</v>
      </c>
      <c r="E189" s="141" t="s">
        <v>288</v>
      </c>
      <c r="F189" s="231" t="s">
        <v>289</v>
      </c>
      <c r="G189" s="231"/>
      <c r="H189" s="231"/>
      <c r="I189" s="231"/>
      <c r="J189" s="142" t="s">
        <v>290</v>
      </c>
      <c r="K189" s="143">
        <v>11.2</v>
      </c>
      <c r="L189" s="251">
        <v>0</v>
      </c>
      <c r="M189" s="251"/>
      <c r="N189" s="232">
        <f>ROUND(L189*K189,2)</f>
        <v>0</v>
      </c>
      <c r="O189" s="232"/>
      <c r="P189" s="232"/>
      <c r="Q189" s="232"/>
      <c r="R189" s="144"/>
      <c r="T189" s="145" t="s">
        <v>5</v>
      </c>
      <c r="U189" s="42" t="s">
        <v>43</v>
      </c>
      <c r="V189" s="146">
        <v>2.42</v>
      </c>
      <c r="W189" s="146">
        <f>V189*K189</f>
        <v>27.103999999999999</v>
      </c>
      <c r="X189" s="146">
        <v>0</v>
      </c>
      <c r="Y189" s="146">
        <f>X189*K189</f>
        <v>0</v>
      </c>
      <c r="Z189" s="146">
        <v>0</v>
      </c>
      <c r="AA189" s="147">
        <f>Z189*K189</f>
        <v>0</v>
      </c>
      <c r="AR189" s="19" t="s">
        <v>158</v>
      </c>
      <c r="AT189" s="19" t="s">
        <v>154</v>
      </c>
      <c r="AU189" s="19" t="s">
        <v>108</v>
      </c>
      <c r="AY189" s="19" t="s">
        <v>152</v>
      </c>
      <c r="BE189" s="148">
        <f>IF(U189="základní",N189,0)</f>
        <v>0</v>
      </c>
      <c r="BF189" s="148">
        <f>IF(U189="snížená",N189,0)</f>
        <v>0</v>
      </c>
      <c r="BG189" s="148">
        <f>IF(U189="zákl. přenesená",N189,0)</f>
        <v>0</v>
      </c>
      <c r="BH189" s="148">
        <f>IF(U189="sníž. přenesená",N189,0)</f>
        <v>0</v>
      </c>
      <c r="BI189" s="148">
        <f>IF(U189="nulová",N189,0)</f>
        <v>0</v>
      </c>
      <c r="BJ189" s="19" t="s">
        <v>22</v>
      </c>
      <c r="BK189" s="148">
        <f>ROUND(L189*K189,2)</f>
        <v>0</v>
      </c>
      <c r="BL189" s="19" t="s">
        <v>158</v>
      </c>
      <c r="BM189" s="19" t="s">
        <v>569</v>
      </c>
    </row>
    <row r="190" spans="2:65" s="1" customFormat="1" ht="31.5" customHeight="1">
      <c r="B190" s="139"/>
      <c r="C190" s="140" t="s">
        <v>301</v>
      </c>
      <c r="D190" s="140" t="s">
        <v>154</v>
      </c>
      <c r="E190" s="141" t="s">
        <v>293</v>
      </c>
      <c r="F190" s="231" t="s">
        <v>294</v>
      </c>
      <c r="G190" s="231"/>
      <c r="H190" s="231"/>
      <c r="I190" s="231"/>
      <c r="J190" s="142" t="s">
        <v>290</v>
      </c>
      <c r="K190" s="143">
        <v>11.2</v>
      </c>
      <c r="L190" s="251">
        <v>0</v>
      </c>
      <c r="M190" s="251"/>
      <c r="N190" s="232">
        <f>ROUND(L190*K190,2)</f>
        <v>0</v>
      </c>
      <c r="O190" s="232"/>
      <c r="P190" s="232"/>
      <c r="Q190" s="232"/>
      <c r="R190" s="144"/>
      <c r="T190" s="145" t="s">
        <v>5</v>
      </c>
      <c r="U190" s="42" t="s">
        <v>43</v>
      </c>
      <c r="V190" s="146">
        <v>0.125</v>
      </c>
      <c r="W190" s="146">
        <f>V190*K190</f>
        <v>1.4</v>
      </c>
      <c r="X190" s="146">
        <v>0</v>
      </c>
      <c r="Y190" s="146">
        <f>X190*K190</f>
        <v>0</v>
      </c>
      <c r="Z190" s="146">
        <v>0</v>
      </c>
      <c r="AA190" s="147">
        <f>Z190*K190</f>
        <v>0</v>
      </c>
      <c r="AR190" s="19" t="s">
        <v>158</v>
      </c>
      <c r="AT190" s="19" t="s">
        <v>154</v>
      </c>
      <c r="AU190" s="19" t="s">
        <v>108</v>
      </c>
      <c r="AY190" s="19" t="s">
        <v>152</v>
      </c>
      <c r="BE190" s="148">
        <f>IF(U190="základní",N190,0)</f>
        <v>0</v>
      </c>
      <c r="BF190" s="148">
        <f>IF(U190="snížená",N190,0)</f>
        <v>0</v>
      </c>
      <c r="BG190" s="148">
        <f>IF(U190="zákl. přenesená",N190,0)</f>
        <v>0</v>
      </c>
      <c r="BH190" s="148">
        <f>IF(U190="sníž. přenesená",N190,0)</f>
        <v>0</v>
      </c>
      <c r="BI190" s="148">
        <f>IF(U190="nulová",N190,0)</f>
        <v>0</v>
      </c>
      <c r="BJ190" s="19" t="s">
        <v>22</v>
      </c>
      <c r="BK190" s="148">
        <f>ROUND(L190*K190,2)</f>
        <v>0</v>
      </c>
      <c r="BL190" s="19" t="s">
        <v>158</v>
      </c>
      <c r="BM190" s="19" t="s">
        <v>570</v>
      </c>
    </row>
    <row r="191" spans="2:65" s="1" customFormat="1" ht="31.5" customHeight="1">
      <c r="B191" s="139"/>
      <c r="C191" s="140" t="s">
        <v>350</v>
      </c>
      <c r="D191" s="140" t="s">
        <v>154</v>
      </c>
      <c r="E191" s="141" t="s">
        <v>297</v>
      </c>
      <c r="F191" s="231" t="s">
        <v>298</v>
      </c>
      <c r="G191" s="231"/>
      <c r="H191" s="231"/>
      <c r="I191" s="231"/>
      <c r="J191" s="142" t="s">
        <v>290</v>
      </c>
      <c r="K191" s="143">
        <v>112</v>
      </c>
      <c r="L191" s="251">
        <v>0</v>
      </c>
      <c r="M191" s="251"/>
      <c r="N191" s="232">
        <f>ROUND(L191*K191,2)</f>
        <v>0</v>
      </c>
      <c r="O191" s="232"/>
      <c r="P191" s="232"/>
      <c r="Q191" s="232"/>
      <c r="R191" s="144"/>
      <c r="T191" s="145" t="s">
        <v>5</v>
      </c>
      <c r="U191" s="42" t="s">
        <v>43</v>
      </c>
      <c r="V191" s="146">
        <v>6.0000000000000001E-3</v>
      </c>
      <c r="W191" s="146">
        <f>V191*K191</f>
        <v>0.67200000000000004</v>
      </c>
      <c r="X191" s="146">
        <v>0</v>
      </c>
      <c r="Y191" s="146">
        <f>X191*K191</f>
        <v>0</v>
      </c>
      <c r="Z191" s="146">
        <v>0</v>
      </c>
      <c r="AA191" s="147">
        <f>Z191*K191</f>
        <v>0</v>
      </c>
      <c r="AR191" s="19" t="s">
        <v>158</v>
      </c>
      <c r="AT191" s="19" t="s">
        <v>154</v>
      </c>
      <c r="AU191" s="19" t="s">
        <v>108</v>
      </c>
      <c r="AY191" s="19" t="s">
        <v>152</v>
      </c>
      <c r="BE191" s="148">
        <f>IF(U191="základní",N191,0)</f>
        <v>0</v>
      </c>
      <c r="BF191" s="148">
        <f>IF(U191="snížená",N191,0)</f>
        <v>0</v>
      </c>
      <c r="BG191" s="148">
        <f>IF(U191="zákl. přenesená",N191,0)</f>
        <v>0</v>
      </c>
      <c r="BH191" s="148">
        <f>IF(U191="sníž. přenesená",N191,0)</f>
        <v>0</v>
      </c>
      <c r="BI191" s="148">
        <f>IF(U191="nulová",N191,0)</f>
        <v>0</v>
      </c>
      <c r="BJ191" s="19" t="s">
        <v>22</v>
      </c>
      <c r="BK191" s="148">
        <f>ROUND(L191*K191,2)</f>
        <v>0</v>
      </c>
      <c r="BL191" s="19" t="s">
        <v>158</v>
      </c>
      <c r="BM191" s="19" t="s">
        <v>571</v>
      </c>
    </row>
    <row r="192" spans="2:65" s="10" customFormat="1" ht="22.5" customHeight="1">
      <c r="B192" s="149"/>
      <c r="C192" s="150"/>
      <c r="D192" s="150"/>
      <c r="E192" s="151" t="s">
        <v>5</v>
      </c>
      <c r="F192" s="233" t="s">
        <v>572</v>
      </c>
      <c r="G192" s="234"/>
      <c r="H192" s="234"/>
      <c r="I192" s="234"/>
      <c r="J192" s="150"/>
      <c r="K192" s="152">
        <v>112</v>
      </c>
      <c r="L192" s="150"/>
      <c r="M192" s="150"/>
      <c r="N192" s="150"/>
      <c r="O192" s="150"/>
      <c r="P192" s="150"/>
      <c r="Q192" s="150"/>
      <c r="R192" s="153"/>
      <c r="T192" s="154"/>
      <c r="U192" s="150"/>
      <c r="V192" s="150"/>
      <c r="W192" s="150"/>
      <c r="X192" s="150"/>
      <c r="Y192" s="150"/>
      <c r="Z192" s="150"/>
      <c r="AA192" s="155"/>
      <c r="AT192" s="156" t="s">
        <v>161</v>
      </c>
      <c r="AU192" s="156" t="s">
        <v>108</v>
      </c>
      <c r="AV192" s="10" t="s">
        <v>108</v>
      </c>
      <c r="AW192" s="10" t="s">
        <v>36</v>
      </c>
      <c r="AX192" s="10" t="s">
        <v>22</v>
      </c>
      <c r="AY192" s="156" t="s">
        <v>152</v>
      </c>
    </row>
    <row r="193" spans="2:65" s="1" customFormat="1" ht="31.5" customHeight="1">
      <c r="B193" s="139"/>
      <c r="C193" s="140" t="s">
        <v>573</v>
      </c>
      <c r="D193" s="140" t="s">
        <v>154</v>
      </c>
      <c r="E193" s="141" t="s">
        <v>302</v>
      </c>
      <c r="F193" s="231" t="s">
        <v>303</v>
      </c>
      <c r="G193" s="231"/>
      <c r="H193" s="231"/>
      <c r="I193" s="231"/>
      <c r="J193" s="142" t="s">
        <v>290</v>
      </c>
      <c r="K193" s="143">
        <v>11.2</v>
      </c>
      <c r="L193" s="251">
        <v>0</v>
      </c>
      <c r="M193" s="251"/>
      <c r="N193" s="232">
        <f>ROUND(L193*K193,2)</f>
        <v>0</v>
      </c>
      <c r="O193" s="232"/>
      <c r="P193" s="232"/>
      <c r="Q193" s="232"/>
      <c r="R193" s="144"/>
      <c r="T193" s="145" t="s">
        <v>5</v>
      </c>
      <c r="U193" s="42" t="s">
        <v>43</v>
      </c>
      <c r="V193" s="146">
        <v>0</v>
      </c>
      <c r="W193" s="146">
        <f>V193*K193</f>
        <v>0</v>
      </c>
      <c r="X193" s="146">
        <v>0</v>
      </c>
      <c r="Y193" s="146">
        <f>X193*K193</f>
        <v>0</v>
      </c>
      <c r="Z193" s="146">
        <v>0</v>
      </c>
      <c r="AA193" s="147">
        <f>Z193*K193</f>
        <v>0</v>
      </c>
      <c r="AR193" s="19" t="s">
        <v>158</v>
      </c>
      <c r="AT193" s="19" t="s">
        <v>154</v>
      </c>
      <c r="AU193" s="19" t="s">
        <v>108</v>
      </c>
      <c r="AY193" s="19" t="s">
        <v>152</v>
      </c>
      <c r="BE193" s="148">
        <f>IF(U193="základní",N193,0)</f>
        <v>0</v>
      </c>
      <c r="BF193" s="148">
        <f>IF(U193="snížená",N193,0)</f>
        <v>0</v>
      </c>
      <c r="BG193" s="148">
        <f>IF(U193="zákl. přenesená",N193,0)</f>
        <v>0</v>
      </c>
      <c r="BH193" s="148">
        <f>IF(U193="sníž. přenesená",N193,0)</f>
        <v>0</v>
      </c>
      <c r="BI193" s="148">
        <f>IF(U193="nulová",N193,0)</f>
        <v>0</v>
      </c>
      <c r="BJ193" s="19" t="s">
        <v>22</v>
      </c>
      <c r="BK193" s="148">
        <f>ROUND(L193*K193,2)</f>
        <v>0</v>
      </c>
      <c r="BL193" s="19" t="s">
        <v>158</v>
      </c>
      <c r="BM193" s="19" t="s">
        <v>574</v>
      </c>
    </row>
    <row r="194" spans="2:65" s="9" customFormat="1" ht="29.85" customHeight="1">
      <c r="B194" s="128"/>
      <c r="C194" s="129"/>
      <c r="D194" s="138" t="s">
        <v>124</v>
      </c>
      <c r="E194" s="138"/>
      <c r="F194" s="138"/>
      <c r="G194" s="138"/>
      <c r="H194" s="138"/>
      <c r="I194" s="138"/>
      <c r="J194" s="138"/>
      <c r="K194" s="138"/>
      <c r="L194" s="138"/>
      <c r="M194" s="138"/>
      <c r="N194" s="241">
        <f>BK194</f>
        <v>0</v>
      </c>
      <c r="O194" s="242"/>
      <c r="P194" s="242"/>
      <c r="Q194" s="242"/>
      <c r="R194" s="131"/>
      <c r="T194" s="132"/>
      <c r="U194" s="129"/>
      <c r="V194" s="129"/>
      <c r="W194" s="133">
        <f>W195</f>
        <v>40.433120000000002</v>
      </c>
      <c r="X194" s="129"/>
      <c r="Y194" s="133">
        <f>Y195</f>
        <v>0</v>
      </c>
      <c r="Z194" s="129"/>
      <c r="AA194" s="134">
        <f>AA195</f>
        <v>0</v>
      </c>
      <c r="AR194" s="135" t="s">
        <v>22</v>
      </c>
      <c r="AT194" s="136" t="s">
        <v>77</v>
      </c>
      <c r="AU194" s="136" t="s">
        <v>22</v>
      </c>
      <c r="AY194" s="135" t="s">
        <v>152</v>
      </c>
      <c r="BK194" s="137">
        <f>BK195</f>
        <v>0</v>
      </c>
    </row>
    <row r="195" spans="2:65" s="1" customFormat="1" ht="22.5" customHeight="1">
      <c r="B195" s="139"/>
      <c r="C195" s="140" t="s">
        <v>287</v>
      </c>
      <c r="D195" s="140" t="s">
        <v>154</v>
      </c>
      <c r="E195" s="141" t="s">
        <v>306</v>
      </c>
      <c r="F195" s="231" t="s">
        <v>307</v>
      </c>
      <c r="G195" s="231"/>
      <c r="H195" s="231"/>
      <c r="I195" s="231"/>
      <c r="J195" s="142" t="s">
        <v>290</v>
      </c>
      <c r="K195" s="143">
        <v>11.108000000000001</v>
      </c>
      <c r="L195" s="251">
        <v>0</v>
      </c>
      <c r="M195" s="251"/>
      <c r="N195" s="232">
        <f>ROUND(L195*K195,2)</f>
        <v>0</v>
      </c>
      <c r="O195" s="232"/>
      <c r="P195" s="232"/>
      <c r="Q195" s="232"/>
      <c r="R195" s="144"/>
      <c r="T195" s="145" t="s">
        <v>5</v>
      </c>
      <c r="U195" s="42" t="s">
        <v>43</v>
      </c>
      <c r="V195" s="146">
        <v>3.64</v>
      </c>
      <c r="W195" s="146">
        <f>V195*K195</f>
        <v>40.433120000000002</v>
      </c>
      <c r="X195" s="146">
        <v>0</v>
      </c>
      <c r="Y195" s="146">
        <f>X195*K195</f>
        <v>0</v>
      </c>
      <c r="Z195" s="146">
        <v>0</v>
      </c>
      <c r="AA195" s="147">
        <f>Z195*K195</f>
        <v>0</v>
      </c>
      <c r="AR195" s="19" t="s">
        <v>158</v>
      </c>
      <c r="AT195" s="19" t="s">
        <v>154</v>
      </c>
      <c r="AU195" s="19" t="s">
        <v>108</v>
      </c>
      <c r="AY195" s="19" t="s">
        <v>152</v>
      </c>
      <c r="BE195" s="148">
        <f>IF(U195="základní",N195,0)</f>
        <v>0</v>
      </c>
      <c r="BF195" s="148">
        <f>IF(U195="snížená",N195,0)</f>
        <v>0</v>
      </c>
      <c r="BG195" s="148">
        <f>IF(U195="zákl. přenesená",N195,0)</f>
        <v>0</v>
      </c>
      <c r="BH195" s="148">
        <f>IF(U195="sníž. přenesená",N195,0)</f>
        <v>0</v>
      </c>
      <c r="BI195" s="148">
        <f>IF(U195="nulová",N195,0)</f>
        <v>0</v>
      </c>
      <c r="BJ195" s="19" t="s">
        <v>22</v>
      </c>
      <c r="BK195" s="148">
        <f>ROUND(L195*K195,2)</f>
        <v>0</v>
      </c>
      <c r="BL195" s="19" t="s">
        <v>158</v>
      </c>
      <c r="BM195" s="19" t="s">
        <v>575</v>
      </c>
    </row>
    <row r="196" spans="2:65" s="9" customFormat="1" ht="37.35" customHeight="1">
      <c r="B196" s="128"/>
      <c r="C196" s="129"/>
      <c r="D196" s="130" t="s">
        <v>125</v>
      </c>
      <c r="E196" s="130"/>
      <c r="F196" s="130"/>
      <c r="G196" s="130"/>
      <c r="H196" s="130"/>
      <c r="I196" s="130"/>
      <c r="J196" s="130"/>
      <c r="K196" s="130"/>
      <c r="L196" s="130"/>
      <c r="M196" s="130"/>
      <c r="N196" s="248">
        <f>BK196</f>
        <v>0</v>
      </c>
      <c r="O196" s="249"/>
      <c r="P196" s="249"/>
      <c r="Q196" s="249"/>
      <c r="R196" s="131"/>
      <c r="T196" s="132"/>
      <c r="U196" s="129"/>
      <c r="V196" s="129"/>
      <c r="W196" s="133">
        <f>W197+W210+W216+W220+W223+W225+W234+W251+W260+W265</f>
        <v>883.0119400000001</v>
      </c>
      <c r="X196" s="129"/>
      <c r="Y196" s="133">
        <f>Y197+Y210+Y216+Y220+Y223+Y225+Y234+Y251+Y260+Y265</f>
        <v>11.260874100000001</v>
      </c>
      <c r="Z196" s="129"/>
      <c r="AA196" s="134">
        <f>AA197+AA210+AA216+AA220+AA223+AA225+AA234+AA251+AA260+AA265</f>
        <v>0.4623602</v>
      </c>
      <c r="AR196" s="135" t="s">
        <v>108</v>
      </c>
      <c r="AT196" s="136" t="s">
        <v>77</v>
      </c>
      <c r="AU196" s="136" t="s">
        <v>78</v>
      </c>
      <c r="AY196" s="135" t="s">
        <v>152</v>
      </c>
      <c r="BK196" s="137">
        <f>BK197+BK210+BK216+BK220+BK223+BK225+BK234+BK251+BK260+BK265</f>
        <v>0</v>
      </c>
    </row>
    <row r="197" spans="2:65" s="9" customFormat="1" ht="19.899999999999999" customHeight="1">
      <c r="B197" s="128"/>
      <c r="C197" s="129"/>
      <c r="D197" s="138" t="s">
        <v>126</v>
      </c>
      <c r="E197" s="138"/>
      <c r="F197" s="138"/>
      <c r="G197" s="138"/>
      <c r="H197" s="138"/>
      <c r="I197" s="138"/>
      <c r="J197" s="138"/>
      <c r="K197" s="138"/>
      <c r="L197" s="138"/>
      <c r="M197" s="138"/>
      <c r="N197" s="243">
        <f>BK197</f>
        <v>0</v>
      </c>
      <c r="O197" s="244"/>
      <c r="P197" s="244"/>
      <c r="Q197" s="244"/>
      <c r="R197" s="131"/>
      <c r="T197" s="132"/>
      <c r="U197" s="129"/>
      <c r="V197" s="129"/>
      <c r="W197" s="133">
        <f>SUM(W198:W209)</f>
        <v>165.040505</v>
      </c>
      <c r="X197" s="129"/>
      <c r="Y197" s="133">
        <f>SUM(Y198:Y209)</f>
        <v>2.9528346999999999</v>
      </c>
      <c r="Z197" s="129"/>
      <c r="AA197" s="134">
        <f>SUM(AA198:AA209)</f>
        <v>0</v>
      </c>
      <c r="AR197" s="135" t="s">
        <v>108</v>
      </c>
      <c r="AT197" s="136" t="s">
        <v>77</v>
      </c>
      <c r="AU197" s="136" t="s">
        <v>22</v>
      </c>
      <c r="AY197" s="135" t="s">
        <v>152</v>
      </c>
      <c r="BK197" s="137">
        <f>SUM(BK198:BK209)</f>
        <v>0</v>
      </c>
    </row>
    <row r="198" spans="2:65" s="1" customFormat="1" ht="31.5" customHeight="1">
      <c r="B198" s="139"/>
      <c r="C198" s="140" t="s">
        <v>328</v>
      </c>
      <c r="D198" s="140" t="s">
        <v>154</v>
      </c>
      <c r="E198" s="141" t="s">
        <v>310</v>
      </c>
      <c r="F198" s="231" t="s">
        <v>311</v>
      </c>
      <c r="G198" s="231"/>
      <c r="H198" s="231"/>
      <c r="I198" s="231"/>
      <c r="J198" s="142" t="s">
        <v>169</v>
      </c>
      <c r="K198" s="143">
        <v>677.27499999999998</v>
      </c>
      <c r="L198" s="251">
        <v>0</v>
      </c>
      <c r="M198" s="251"/>
      <c r="N198" s="232">
        <f>ROUND(L198*K198,2)</f>
        <v>0</v>
      </c>
      <c r="O198" s="232"/>
      <c r="P198" s="232"/>
      <c r="Q198" s="232"/>
      <c r="R198" s="144"/>
      <c r="T198" s="145" t="s">
        <v>5</v>
      </c>
      <c r="U198" s="42" t="s">
        <v>43</v>
      </c>
      <c r="V198" s="146">
        <v>0.111</v>
      </c>
      <c r="W198" s="146">
        <f>V198*K198</f>
        <v>75.177525000000003</v>
      </c>
      <c r="X198" s="146">
        <v>4.6000000000000001E-4</v>
      </c>
      <c r="Y198" s="146">
        <f>X198*K198</f>
        <v>0.3115465</v>
      </c>
      <c r="Z198" s="146">
        <v>0</v>
      </c>
      <c r="AA198" s="147">
        <f>Z198*K198</f>
        <v>0</v>
      </c>
      <c r="AR198" s="19" t="s">
        <v>239</v>
      </c>
      <c r="AT198" s="19" t="s">
        <v>154</v>
      </c>
      <c r="AU198" s="19" t="s">
        <v>108</v>
      </c>
      <c r="AY198" s="19" t="s">
        <v>152</v>
      </c>
      <c r="BE198" s="148">
        <f>IF(U198="základní",N198,0)</f>
        <v>0</v>
      </c>
      <c r="BF198" s="148">
        <f>IF(U198="snížená",N198,0)</f>
        <v>0</v>
      </c>
      <c r="BG198" s="148">
        <f>IF(U198="zákl. přenesená",N198,0)</f>
        <v>0</v>
      </c>
      <c r="BH198" s="148">
        <f>IF(U198="sníž. přenesená",N198,0)</f>
        <v>0</v>
      </c>
      <c r="BI198" s="148">
        <f>IF(U198="nulová",N198,0)</f>
        <v>0</v>
      </c>
      <c r="BJ198" s="19" t="s">
        <v>22</v>
      </c>
      <c r="BK198" s="148">
        <f>ROUND(L198*K198,2)</f>
        <v>0</v>
      </c>
      <c r="BL198" s="19" t="s">
        <v>239</v>
      </c>
      <c r="BM198" s="19" t="s">
        <v>576</v>
      </c>
    </row>
    <row r="199" spans="2:65" s="10" customFormat="1" ht="22.5" customHeight="1">
      <c r="B199" s="149"/>
      <c r="C199" s="150"/>
      <c r="D199" s="150"/>
      <c r="E199" s="151" t="s">
        <v>5</v>
      </c>
      <c r="F199" s="233" t="s">
        <v>577</v>
      </c>
      <c r="G199" s="234"/>
      <c r="H199" s="234"/>
      <c r="I199" s="234"/>
      <c r="J199" s="150"/>
      <c r="K199" s="152">
        <v>677.27499999999998</v>
      </c>
      <c r="L199" s="150"/>
      <c r="M199" s="150"/>
      <c r="N199" s="150"/>
      <c r="O199" s="150"/>
      <c r="P199" s="150"/>
      <c r="Q199" s="150"/>
      <c r="R199" s="153"/>
      <c r="T199" s="154"/>
      <c r="U199" s="150"/>
      <c r="V199" s="150"/>
      <c r="W199" s="150"/>
      <c r="X199" s="150"/>
      <c r="Y199" s="150"/>
      <c r="Z199" s="150"/>
      <c r="AA199" s="155"/>
      <c r="AT199" s="156" t="s">
        <v>161</v>
      </c>
      <c r="AU199" s="156" t="s">
        <v>108</v>
      </c>
      <c r="AV199" s="10" t="s">
        <v>108</v>
      </c>
      <c r="AW199" s="10" t="s">
        <v>36</v>
      </c>
      <c r="AX199" s="10" t="s">
        <v>22</v>
      </c>
      <c r="AY199" s="156" t="s">
        <v>152</v>
      </c>
    </row>
    <row r="200" spans="2:65" s="1" customFormat="1" ht="31.5" customHeight="1">
      <c r="B200" s="139"/>
      <c r="C200" s="157" t="s">
        <v>309</v>
      </c>
      <c r="D200" s="157" t="s">
        <v>181</v>
      </c>
      <c r="E200" s="158" t="s">
        <v>315</v>
      </c>
      <c r="F200" s="235" t="s">
        <v>316</v>
      </c>
      <c r="G200" s="235"/>
      <c r="H200" s="235"/>
      <c r="I200" s="235"/>
      <c r="J200" s="159" t="s">
        <v>169</v>
      </c>
      <c r="K200" s="160">
        <v>778.86599999999999</v>
      </c>
      <c r="L200" s="251">
        <v>0</v>
      </c>
      <c r="M200" s="251"/>
      <c r="N200" s="236">
        <f>ROUND(L200*K200,2)</f>
        <v>0</v>
      </c>
      <c r="O200" s="232"/>
      <c r="P200" s="232"/>
      <c r="Q200" s="232"/>
      <c r="R200" s="144"/>
      <c r="T200" s="145" t="s">
        <v>5</v>
      </c>
      <c r="U200" s="42" t="s">
        <v>43</v>
      </c>
      <c r="V200" s="146">
        <v>0</v>
      </c>
      <c r="W200" s="146">
        <f>V200*K200</f>
        <v>0</v>
      </c>
      <c r="X200" s="146">
        <v>2.3E-3</v>
      </c>
      <c r="Y200" s="146">
        <f>X200*K200</f>
        <v>1.7913918</v>
      </c>
      <c r="Z200" s="146">
        <v>0</v>
      </c>
      <c r="AA200" s="147">
        <f>Z200*K200</f>
        <v>0</v>
      </c>
      <c r="AR200" s="19" t="s">
        <v>317</v>
      </c>
      <c r="AT200" s="19" t="s">
        <v>181</v>
      </c>
      <c r="AU200" s="19" t="s">
        <v>108</v>
      </c>
      <c r="AY200" s="19" t="s">
        <v>152</v>
      </c>
      <c r="BE200" s="148">
        <f>IF(U200="základní",N200,0)</f>
        <v>0</v>
      </c>
      <c r="BF200" s="148">
        <f>IF(U200="snížená",N200,0)</f>
        <v>0</v>
      </c>
      <c r="BG200" s="148">
        <f>IF(U200="zákl. přenesená",N200,0)</f>
        <v>0</v>
      </c>
      <c r="BH200" s="148">
        <f>IF(U200="sníž. přenesená",N200,0)</f>
        <v>0</v>
      </c>
      <c r="BI200" s="148">
        <f>IF(U200="nulová",N200,0)</f>
        <v>0</v>
      </c>
      <c r="BJ200" s="19" t="s">
        <v>22</v>
      </c>
      <c r="BK200" s="148">
        <f>ROUND(L200*K200,2)</f>
        <v>0</v>
      </c>
      <c r="BL200" s="19" t="s">
        <v>239</v>
      </c>
      <c r="BM200" s="19" t="s">
        <v>578</v>
      </c>
    </row>
    <row r="201" spans="2:65" s="10" customFormat="1" ht="22.5" customHeight="1">
      <c r="B201" s="149"/>
      <c r="C201" s="150"/>
      <c r="D201" s="150"/>
      <c r="E201" s="151" t="s">
        <v>5</v>
      </c>
      <c r="F201" s="233" t="s">
        <v>579</v>
      </c>
      <c r="G201" s="234"/>
      <c r="H201" s="234"/>
      <c r="I201" s="234"/>
      <c r="J201" s="150"/>
      <c r="K201" s="152">
        <v>677.27499999999998</v>
      </c>
      <c r="L201" s="150"/>
      <c r="M201" s="150"/>
      <c r="N201" s="150"/>
      <c r="O201" s="150"/>
      <c r="P201" s="150"/>
      <c r="Q201" s="150"/>
      <c r="R201" s="153"/>
      <c r="T201" s="154"/>
      <c r="U201" s="150"/>
      <c r="V201" s="150"/>
      <c r="W201" s="150"/>
      <c r="X201" s="150"/>
      <c r="Y201" s="150"/>
      <c r="Z201" s="150"/>
      <c r="AA201" s="155"/>
      <c r="AT201" s="156" t="s">
        <v>161</v>
      </c>
      <c r="AU201" s="156" t="s">
        <v>108</v>
      </c>
      <c r="AV201" s="10" t="s">
        <v>108</v>
      </c>
      <c r="AW201" s="10" t="s">
        <v>36</v>
      </c>
      <c r="AX201" s="10" t="s">
        <v>22</v>
      </c>
      <c r="AY201" s="156" t="s">
        <v>152</v>
      </c>
    </row>
    <row r="202" spans="2:65" s="1" customFormat="1" ht="31.5" customHeight="1">
      <c r="B202" s="139"/>
      <c r="C202" s="140" t="s">
        <v>332</v>
      </c>
      <c r="D202" s="140" t="s">
        <v>154</v>
      </c>
      <c r="E202" s="141" t="s">
        <v>320</v>
      </c>
      <c r="F202" s="231" t="s">
        <v>321</v>
      </c>
      <c r="G202" s="231"/>
      <c r="H202" s="231"/>
      <c r="I202" s="231"/>
      <c r="J202" s="142" t="s">
        <v>165</v>
      </c>
      <c r="K202" s="143">
        <v>485</v>
      </c>
      <c r="L202" s="251">
        <v>0</v>
      </c>
      <c r="M202" s="251"/>
      <c r="N202" s="232">
        <f>ROUND(L202*K202,2)</f>
        <v>0</v>
      </c>
      <c r="O202" s="232"/>
      <c r="P202" s="232"/>
      <c r="Q202" s="232"/>
      <c r="R202" s="144"/>
      <c r="T202" s="145" t="s">
        <v>5</v>
      </c>
      <c r="U202" s="42" t="s">
        <v>43</v>
      </c>
      <c r="V202" s="146">
        <v>0.03</v>
      </c>
      <c r="W202" s="146">
        <f>V202*K202</f>
        <v>14.549999999999999</v>
      </c>
      <c r="X202" s="146">
        <v>1.1100000000000001E-3</v>
      </c>
      <c r="Y202" s="146">
        <f>X202*K202</f>
        <v>0.53835</v>
      </c>
      <c r="Z202" s="146">
        <v>0</v>
      </c>
      <c r="AA202" s="147">
        <f>Z202*K202</f>
        <v>0</v>
      </c>
      <c r="AR202" s="19" t="s">
        <v>239</v>
      </c>
      <c r="AT202" s="19" t="s">
        <v>154</v>
      </c>
      <c r="AU202" s="19" t="s">
        <v>108</v>
      </c>
      <c r="AY202" s="19" t="s">
        <v>152</v>
      </c>
      <c r="BE202" s="148">
        <f>IF(U202="základní",N202,0)</f>
        <v>0</v>
      </c>
      <c r="BF202" s="148">
        <f>IF(U202="snížená",N202,0)</f>
        <v>0</v>
      </c>
      <c r="BG202" s="148">
        <f>IF(U202="zákl. přenesená",N202,0)</f>
        <v>0</v>
      </c>
      <c r="BH202" s="148">
        <f>IF(U202="sníž. přenesená",N202,0)</f>
        <v>0</v>
      </c>
      <c r="BI202" s="148">
        <f>IF(U202="nulová",N202,0)</f>
        <v>0</v>
      </c>
      <c r="BJ202" s="19" t="s">
        <v>22</v>
      </c>
      <c r="BK202" s="148">
        <f>ROUND(L202*K202,2)</f>
        <v>0</v>
      </c>
      <c r="BL202" s="19" t="s">
        <v>239</v>
      </c>
      <c r="BM202" s="19" t="s">
        <v>580</v>
      </c>
    </row>
    <row r="203" spans="2:65" s="10" customFormat="1" ht="22.5" customHeight="1">
      <c r="B203" s="149"/>
      <c r="C203" s="150"/>
      <c r="D203" s="150"/>
      <c r="E203" s="151" t="s">
        <v>5</v>
      </c>
      <c r="F203" s="233" t="s">
        <v>581</v>
      </c>
      <c r="G203" s="234"/>
      <c r="H203" s="234"/>
      <c r="I203" s="234"/>
      <c r="J203" s="150"/>
      <c r="K203" s="152">
        <v>485</v>
      </c>
      <c r="L203" s="150"/>
      <c r="M203" s="150"/>
      <c r="N203" s="150"/>
      <c r="O203" s="150"/>
      <c r="P203" s="150"/>
      <c r="Q203" s="150"/>
      <c r="R203" s="153"/>
      <c r="T203" s="154"/>
      <c r="U203" s="150"/>
      <c r="V203" s="150"/>
      <c r="W203" s="150"/>
      <c r="X203" s="150"/>
      <c r="Y203" s="150"/>
      <c r="Z203" s="150"/>
      <c r="AA203" s="155"/>
      <c r="AT203" s="156" t="s">
        <v>161</v>
      </c>
      <c r="AU203" s="156" t="s">
        <v>108</v>
      </c>
      <c r="AV203" s="10" t="s">
        <v>108</v>
      </c>
      <c r="AW203" s="10" t="s">
        <v>36</v>
      </c>
      <c r="AX203" s="10" t="s">
        <v>22</v>
      </c>
      <c r="AY203" s="156" t="s">
        <v>152</v>
      </c>
    </row>
    <row r="204" spans="2:65" s="1" customFormat="1" ht="31.5" customHeight="1">
      <c r="B204" s="139"/>
      <c r="C204" s="140" t="s">
        <v>430</v>
      </c>
      <c r="D204" s="140" t="s">
        <v>154</v>
      </c>
      <c r="E204" s="141" t="s">
        <v>325</v>
      </c>
      <c r="F204" s="231" t="s">
        <v>326</v>
      </c>
      <c r="G204" s="231"/>
      <c r="H204" s="231"/>
      <c r="I204" s="231"/>
      <c r="J204" s="142" t="s">
        <v>169</v>
      </c>
      <c r="K204" s="143">
        <v>677.27499999999998</v>
      </c>
      <c r="L204" s="251">
        <v>0</v>
      </c>
      <c r="M204" s="251"/>
      <c r="N204" s="232">
        <f>ROUND(L204*K204,2)</f>
        <v>0</v>
      </c>
      <c r="O204" s="232"/>
      <c r="P204" s="232"/>
      <c r="Q204" s="232"/>
      <c r="R204" s="144"/>
      <c r="T204" s="145" t="s">
        <v>5</v>
      </c>
      <c r="U204" s="42" t="s">
        <v>43</v>
      </c>
      <c r="V204" s="146">
        <v>0.11</v>
      </c>
      <c r="W204" s="146">
        <f>V204*K204</f>
        <v>74.500249999999994</v>
      </c>
      <c r="X204" s="146">
        <v>0</v>
      </c>
      <c r="Y204" s="146">
        <f>X204*K204</f>
        <v>0</v>
      </c>
      <c r="Z204" s="146">
        <v>0</v>
      </c>
      <c r="AA204" s="147">
        <f>Z204*K204</f>
        <v>0</v>
      </c>
      <c r="AR204" s="19" t="s">
        <v>239</v>
      </c>
      <c r="AT204" s="19" t="s">
        <v>154</v>
      </c>
      <c r="AU204" s="19" t="s">
        <v>108</v>
      </c>
      <c r="AY204" s="19" t="s">
        <v>152</v>
      </c>
      <c r="BE204" s="148">
        <f>IF(U204="základní",N204,0)</f>
        <v>0</v>
      </c>
      <c r="BF204" s="148">
        <f>IF(U204="snížená",N204,0)</f>
        <v>0</v>
      </c>
      <c r="BG204" s="148">
        <f>IF(U204="zákl. přenesená",N204,0)</f>
        <v>0</v>
      </c>
      <c r="BH204" s="148">
        <f>IF(U204="sníž. přenesená",N204,0)</f>
        <v>0</v>
      </c>
      <c r="BI204" s="148">
        <f>IF(U204="nulová",N204,0)</f>
        <v>0</v>
      </c>
      <c r="BJ204" s="19" t="s">
        <v>22</v>
      </c>
      <c r="BK204" s="148">
        <f>ROUND(L204*K204,2)</f>
        <v>0</v>
      </c>
      <c r="BL204" s="19" t="s">
        <v>239</v>
      </c>
      <c r="BM204" s="19" t="s">
        <v>582</v>
      </c>
    </row>
    <row r="205" spans="2:65" s="10" customFormat="1" ht="22.5" customHeight="1">
      <c r="B205" s="149"/>
      <c r="C205" s="150"/>
      <c r="D205" s="150"/>
      <c r="E205" s="151" t="s">
        <v>5</v>
      </c>
      <c r="F205" s="233" t="s">
        <v>577</v>
      </c>
      <c r="G205" s="234"/>
      <c r="H205" s="234"/>
      <c r="I205" s="234"/>
      <c r="J205" s="150"/>
      <c r="K205" s="152">
        <v>677.27499999999998</v>
      </c>
      <c r="L205" s="150"/>
      <c r="M205" s="150"/>
      <c r="N205" s="150"/>
      <c r="O205" s="150"/>
      <c r="P205" s="150"/>
      <c r="Q205" s="150"/>
      <c r="R205" s="153"/>
      <c r="T205" s="154"/>
      <c r="U205" s="150"/>
      <c r="V205" s="150"/>
      <c r="W205" s="150"/>
      <c r="X205" s="150"/>
      <c r="Y205" s="150"/>
      <c r="Z205" s="150"/>
      <c r="AA205" s="155"/>
      <c r="AT205" s="156" t="s">
        <v>161</v>
      </c>
      <c r="AU205" s="156" t="s">
        <v>108</v>
      </c>
      <c r="AV205" s="10" t="s">
        <v>108</v>
      </c>
      <c r="AW205" s="10" t="s">
        <v>36</v>
      </c>
      <c r="AX205" s="10" t="s">
        <v>22</v>
      </c>
      <c r="AY205" s="156" t="s">
        <v>152</v>
      </c>
    </row>
    <row r="206" spans="2:65" s="1" customFormat="1" ht="31.5" customHeight="1">
      <c r="B206" s="139"/>
      <c r="C206" s="157" t="s">
        <v>425</v>
      </c>
      <c r="D206" s="157" t="s">
        <v>181</v>
      </c>
      <c r="E206" s="158" t="s">
        <v>329</v>
      </c>
      <c r="F206" s="235" t="s">
        <v>330</v>
      </c>
      <c r="G206" s="235"/>
      <c r="H206" s="235"/>
      <c r="I206" s="235"/>
      <c r="J206" s="159" t="s">
        <v>169</v>
      </c>
      <c r="K206" s="160">
        <v>778.86599999999999</v>
      </c>
      <c r="L206" s="251">
        <v>0</v>
      </c>
      <c r="M206" s="251"/>
      <c r="N206" s="236">
        <f>ROUND(L206*K206,2)</f>
        <v>0</v>
      </c>
      <c r="O206" s="232"/>
      <c r="P206" s="232"/>
      <c r="Q206" s="232"/>
      <c r="R206" s="144"/>
      <c r="T206" s="145" t="s">
        <v>5</v>
      </c>
      <c r="U206" s="42" t="s">
        <v>43</v>
      </c>
      <c r="V206" s="146">
        <v>0</v>
      </c>
      <c r="W206" s="146">
        <f>V206*K206</f>
        <v>0</v>
      </c>
      <c r="X206" s="146">
        <v>4.0000000000000002E-4</v>
      </c>
      <c r="Y206" s="146">
        <f>X206*K206</f>
        <v>0.3115464</v>
      </c>
      <c r="Z206" s="146">
        <v>0</v>
      </c>
      <c r="AA206" s="147">
        <f>Z206*K206</f>
        <v>0</v>
      </c>
      <c r="AR206" s="19" t="s">
        <v>317</v>
      </c>
      <c r="AT206" s="19" t="s">
        <v>181</v>
      </c>
      <c r="AU206" s="19" t="s">
        <v>108</v>
      </c>
      <c r="AY206" s="19" t="s">
        <v>152</v>
      </c>
      <c r="BE206" s="148">
        <f>IF(U206="základní",N206,0)</f>
        <v>0</v>
      </c>
      <c r="BF206" s="148">
        <f>IF(U206="snížená",N206,0)</f>
        <v>0</v>
      </c>
      <c r="BG206" s="148">
        <f>IF(U206="zákl. přenesená",N206,0)</f>
        <v>0</v>
      </c>
      <c r="BH206" s="148">
        <f>IF(U206="sníž. přenesená",N206,0)</f>
        <v>0</v>
      </c>
      <c r="BI206" s="148">
        <f>IF(U206="nulová",N206,0)</f>
        <v>0</v>
      </c>
      <c r="BJ206" s="19" t="s">
        <v>22</v>
      </c>
      <c r="BK206" s="148">
        <f>ROUND(L206*K206,2)</f>
        <v>0</v>
      </c>
      <c r="BL206" s="19" t="s">
        <v>239</v>
      </c>
      <c r="BM206" s="19" t="s">
        <v>583</v>
      </c>
    </row>
    <row r="207" spans="2:65" s="1" customFormat="1" ht="31.5" customHeight="1">
      <c r="B207" s="139"/>
      <c r="C207" s="140" t="s">
        <v>584</v>
      </c>
      <c r="D207" s="140" t="s">
        <v>154</v>
      </c>
      <c r="E207" s="141" t="s">
        <v>333</v>
      </c>
      <c r="F207" s="231" t="s">
        <v>334</v>
      </c>
      <c r="G207" s="231"/>
      <c r="H207" s="231"/>
      <c r="I207" s="231"/>
      <c r="J207" s="142" t="s">
        <v>169</v>
      </c>
      <c r="K207" s="143">
        <v>135.45500000000001</v>
      </c>
      <c r="L207" s="251">
        <v>0</v>
      </c>
      <c r="M207" s="251"/>
      <c r="N207" s="232">
        <f>ROUND(L207*K207,2)</f>
        <v>0</v>
      </c>
      <c r="O207" s="232"/>
      <c r="P207" s="232"/>
      <c r="Q207" s="232"/>
      <c r="R207" s="144"/>
      <c r="T207" s="145" t="s">
        <v>5</v>
      </c>
      <c r="U207" s="42" t="s">
        <v>43</v>
      </c>
      <c r="V207" s="146">
        <v>6.0000000000000001E-3</v>
      </c>
      <c r="W207" s="146">
        <f>V207*K207</f>
        <v>0.81273000000000006</v>
      </c>
      <c r="X207" s="146">
        <v>0</v>
      </c>
      <c r="Y207" s="146">
        <f>X207*K207</f>
        <v>0</v>
      </c>
      <c r="Z207" s="146">
        <v>0</v>
      </c>
      <c r="AA207" s="147">
        <f>Z207*K207</f>
        <v>0</v>
      </c>
      <c r="AR207" s="19" t="s">
        <v>239</v>
      </c>
      <c r="AT207" s="19" t="s">
        <v>154</v>
      </c>
      <c r="AU207" s="19" t="s">
        <v>108</v>
      </c>
      <c r="AY207" s="19" t="s">
        <v>152</v>
      </c>
      <c r="BE207" s="148">
        <f>IF(U207="základní",N207,0)</f>
        <v>0</v>
      </c>
      <c r="BF207" s="148">
        <f>IF(U207="snížená",N207,0)</f>
        <v>0</v>
      </c>
      <c r="BG207" s="148">
        <f>IF(U207="zákl. přenesená",N207,0)</f>
        <v>0</v>
      </c>
      <c r="BH207" s="148">
        <f>IF(U207="sníž. přenesená",N207,0)</f>
        <v>0</v>
      </c>
      <c r="BI207" s="148">
        <f>IF(U207="nulová",N207,0)</f>
        <v>0</v>
      </c>
      <c r="BJ207" s="19" t="s">
        <v>22</v>
      </c>
      <c r="BK207" s="148">
        <f>ROUND(L207*K207,2)</f>
        <v>0</v>
      </c>
      <c r="BL207" s="19" t="s">
        <v>239</v>
      </c>
      <c r="BM207" s="19" t="s">
        <v>585</v>
      </c>
    </row>
    <row r="208" spans="2:65" s="10" customFormat="1" ht="22.5" customHeight="1">
      <c r="B208" s="149"/>
      <c r="C208" s="150"/>
      <c r="D208" s="150"/>
      <c r="E208" s="151" t="s">
        <v>5</v>
      </c>
      <c r="F208" s="233" t="s">
        <v>586</v>
      </c>
      <c r="G208" s="234"/>
      <c r="H208" s="234"/>
      <c r="I208" s="234"/>
      <c r="J208" s="150"/>
      <c r="K208" s="152">
        <v>135.45500000000001</v>
      </c>
      <c r="L208" s="150"/>
      <c r="M208" s="150"/>
      <c r="N208" s="150"/>
      <c r="O208" s="150"/>
      <c r="P208" s="150"/>
      <c r="Q208" s="150"/>
      <c r="R208" s="153"/>
      <c r="T208" s="154"/>
      <c r="U208" s="150"/>
      <c r="V208" s="150"/>
      <c r="W208" s="150"/>
      <c r="X208" s="150"/>
      <c r="Y208" s="150"/>
      <c r="Z208" s="150"/>
      <c r="AA208" s="155"/>
      <c r="AT208" s="156" t="s">
        <v>161</v>
      </c>
      <c r="AU208" s="156" t="s">
        <v>108</v>
      </c>
      <c r="AV208" s="10" t="s">
        <v>108</v>
      </c>
      <c r="AW208" s="10" t="s">
        <v>36</v>
      </c>
      <c r="AX208" s="10" t="s">
        <v>22</v>
      </c>
      <c r="AY208" s="156" t="s">
        <v>152</v>
      </c>
    </row>
    <row r="209" spans="2:65" s="1" customFormat="1" ht="31.5" customHeight="1">
      <c r="B209" s="139"/>
      <c r="C209" s="140" t="s">
        <v>420</v>
      </c>
      <c r="D209" s="140" t="s">
        <v>154</v>
      </c>
      <c r="E209" s="141" t="s">
        <v>338</v>
      </c>
      <c r="F209" s="231" t="s">
        <v>339</v>
      </c>
      <c r="G209" s="231"/>
      <c r="H209" s="231"/>
      <c r="I209" s="231"/>
      <c r="J209" s="142" t="s">
        <v>340</v>
      </c>
      <c r="K209" s="143">
        <v>2533.846</v>
      </c>
      <c r="L209" s="251">
        <v>0</v>
      </c>
      <c r="M209" s="251"/>
      <c r="N209" s="232">
        <f>ROUND(L209*K209,2)</f>
        <v>0</v>
      </c>
      <c r="O209" s="232"/>
      <c r="P209" s="232"/>
      <c r="Q209" s="232"/>
      <c r="R209" s="144"/>
      <c r="T209" s="145" t="s">
        <v>5</v>
      </c>
      <c r="U209" s="42" t="s">
        <v>43</v>
      </c>
      <c r="V209" s="146">
        <v>0</v>
      </c>
      <c r="W209" s="146">
        <f>V209*K209</f>
        <v>0</v>
      </c>
      <c r="X209" s="146">
        <v>0</v>
      </c>
      <c r="Y209" s="146">
        <f>X209*K209</f>
        <v>0</v>
      </c>
      <c r="Z209" s="146">
        <v>0</v>
      </c>
      <c r="AA209" s="147">
        <f>Z209*K209</f>
        <v>0</v>
      </c>
      <c r="AR209" s="19" t="s">
        <v>239</v>
      </c>
      <c r="AT209" s="19" t="s">
        <v>154</v>
      </c>
      <c r="AU209" s="19" t="s">
        <v>108</v>
      </c>
      <c r="AY209" s="19" t="s">
        <v>152</v>
      </c>
      <c r="BE209" s="148">
        <f>IF(U209="základní",N209,0)</f>
        <v>0</v>
      </c>
      <c r="BF209" s="148">
        <f>IF(U209="snížená",N209,0)</f>
        <v>0</v>
      </c>
      <c r="BG209" s="148">
        <f>IF(U209="zákl. přenesená",N209,0)</f>
        <v>0</v>
      </c>
      <c r="BH209" s="148">
        <f>IF(U209="sníž. přenesená",N209,0)</f>
        <v>0</v>
      </c>
      <c r="BI209" s="148">
        <f>IF(U209="nulová",N209,0)</f>
        <v>0</v>
      </c>
      <c r="BJ209" s="19" t="s">
        <v>22</v>
      </c>
      <c r="BK209" s="148">
        <f>ROUND(L209*K209,2)</f>
        <v>0</v>
      </c>
      <c r="BL209" s="19" t="s">
        <v>239</v>
      </c>
      <c r="BM209" s="19" t="s">
        <v>587</v>
      </c>
    </row>
    <row r="210" spans="2:65" s="9" customFormat="1" ht="29.85" customHeight="1">
      <c r="B210" s="128"/>
      <c r="C210" s="129"/>
      <c r="D210" s="138" t="s">
        <v>127</v>
      </c>
      <c r="E210" s="138"/>
      <c r="F210" s="138"/>
      <c r="G210" s="138"/>
      <c r="H210" s="138"/>
      <c r="I210" s="138"/>
      <c r="J210" s="138"/>
      <c r="K210" s="138"/>
      <c r="L210" s="138"/>
      <c r="M210" s="138"/>
      <c r="N210" s="241">
        <f>BK210</f>
        <v>0</v>
      </c>
      <c r="O210" s="242"/>
      <c r="P210" s="242"/>
      <c r="Q210" s="242"/>
      <c r="R210" s="131"/>
      <c r="T210" s="132"/>
      <c r="U210" s="129"/>
      <c r="V210" s="129"/>
      <c r="W210" s="133">
        <f>SUM(W211:W215)</f>
        <v>173.17300000000003</v>
      </c>
      <c r="X210" s="129"/>
      <c r="Y210" s="133">
        <f>SUM(Y211:Y215)</f>
        <v>4.2179995000000003</v>
      </c>
      <c r="Z210" s="129"/>
      <c r="AA210" s="134">
        <f>SUM(AA211:AA215)</f>
        <v>0</v>
      </c>
      <c r="AR210" s="135" t="s">
        <v>108</v>
      </c>
      <c r="AT210" s="136" t="s">
        <v>77</v>
      </c>
      <c r="AU210" s="136" t="s">
        <v>22</v>
      </c>
      <c r="AY210" s="135" t="s">
        <v>152</v>
      </c>
      <c r="BK210" s="137">
        <f>SUM(BK211:BK215)</f>
        <v>0</v>
      </c>
    </row>
    <row r="211" spans="2:65" s="1" customFormat="1" ht="31.5" customHeight="1">
      <c r="B211" s="139"/>
      <c r="C211" s="140" t="s">
        <v>317</v>
      </c>
      <c r="D211" s="140" t="s">
        <v>154</v>
      </c>
      <c r="E211" s="141" t="s">
        <v>343</v>
      </c>
      <c r="F211" s="231" t="s">
        <v>344</v>
      </c>
      <c r="G211" s="231"/>
      <c r="H211" s="231"/>
      <c r="I211" s="231"/>
      <c r="J211" s="142" t="s">
        <v>169</v>
      </c>
      <c r="K211" s="143">
        <v>1236.95</v>
      </c>
      <c r="L211" s="251">
        <v>0</v>
      </c>
      <c r="M211" s="251"/>
      <c r="N211" s="232">
        <f>ROUND(L211*K211,2)</f>
        <v>0</v>
      </c>
      <c r="O211" s="232"/>
      <c r="P211" s="232"/>
      <c r="Q211" s="232"/>
      <c r="R211" s="144"/>
      <c r="T211" s="145" t="s">
        <v>5</v>
      </c>
      <c r="U211" s="42" t="s">
        <v>43</v>
      </c>
      <c r="V211" s="146">
        <v>0.14000000000000001</v>
      </c>
      <c r="W211" s="146">
        <f>V211*K211</f>
        <v>173.17300000000003</v>
      </c>
      <c r="X211" s="146">
        <v>1.16E-3</v>
      </c>
      <c r="Y211" s="146">
        <f>X211*K211</f>
        <v>1.4348620000000001</v>
      </c>
      <c r="Z211" s="146">
        <v>0</v>
      </c>
      <c r="AA211" s="147">
        <f>Z211*K211</f>
        <v>0</v>
      </c>
      <c r="AR211" s="19" t="s">
        <v>239</v>
      </c>
      <c r="AT211" s="19" t="s">
        <v>154</v>
      </c>
      <c r="AU211" s="19" t="s">
        <v>108</v>
      </c>
      <c r="AY211" s="19" t="s">
        <v>152</v>
      </c>
      <c r="BE211" s="148">
        <f>IF(U211="základní",N211,0)</f>
        <v>0</v>
      </c>
      <c r="BF211" s="148">
        <f>IF(U211="snížená",N211,0)</f>
        <v>0</v>
      </c>
      <c r="BG211" s="148">
        <f>IF(U211="zákl. přenesená",N211,0)</f>
        <v>0</v>
      </c>
      <c r="BH211" s="148">
        <f>IF(U211="sníž. přenesená",N211,0)</f>
        <v>0</v>
      </c>
      <c r="BI211" s="148">
        <f>IF(U211="nulová",N211,0)</f>
        <v>0</v>
      </c>
      <c r="BJ211" s="19" t="s">
        <v>22</v>
      </c>
      <c r="BK211" s="148">
        <f>ROUND(L211*K211,2)</f>
        <v>0</v>
      </c>
      <c r="BL211" s="19" t="s">
        <v>239</v>
      </c>
      <c r="BM211" s="19" t="s">
        <v>588</v>
      </c>
    </row>
    <row r="212" spans="2:65" s="10" customFormat="1" ht="22.5" customHeight="1">
      <c r="B212" s="149"/>
      <c r="C212" s="150"/>
      <c r="D212" s="150"/>
      <c r="E212" s="151" t="s">
        <v>5</v>
      </c>
      <c r="F212" s="233" t="s">
        <v>589</v>
      </c>
      <c r="G212" s="234"/>
      <c r="H212" s="234"/>
      <c r="I212" s="234"/>
      <c r="J212" s="150"/>
      <c r="K212" s="152">
        <v>1236.95</v>
      </c>
      <c r="L212" s="150"/>
      <c r="M212" s="150"/>
      <c r="N212" s="150"/>
      <c r="O212" s="150"/>
      <c r="P212" s="150"/>
      <c r="Q212" s="150"/>
      <c r="R212" s="153"/>
      <c r="T212" s="154"/>
      <c r="U212" s="150"/>
      <c r="V212" s="150"/>
      <c r="W212" s="150"/>
      <c r="X212" s="150"/>
      <c r="Y212" s="150"/>
      <c r="Z212" s="150"/>
      <c r="AA212" s="155"/>
      <c r="AT212" s="156" t="s">
        <v>161</v>
      </c>
      <c r="AU212" s="156" t="s">
        <v>108</v>
      </c>
      <c r="AV212" s="10" t="s">
        <v>108</v>
      </c>
      <c r="AW212" s="10" t="s">
        <v>36</v>
      </c>
      <c r="AX212" s="10" t="s">
        <v>22</v>
      </c>
      <c r="AY212" s="156" t="s">
        <v>152</v>
      </c>
    </row>
    <row r="213" spans="2:65" s="1" customFormat="1" ht="31.5" customHeight="1">
      <c r="B213" s="139"/>
      <c r="C213" s="157" t="s">
        <v>392</v>
      </c>
      <c r="D213" s="157" t="s">
        <v>181</v>
      </c>
      <c r="E213" s="158" t="s">
        <v>347</v>
      </c>
      <c r="F213" s="235" t="s">
        <v>348</v>
      </c>
      <c r="G213" s="235"/>
      <c r="H213" s="235"/>
      <c r="I213" s="235"/>
      <c r="J213" s="159" t="s">
        <v>169</v>
      </c>
      <c r="K213" s="160">
        <v>618.47500000000002</v>
      </c>
      <c r="L213" s="251">
        <v>0</v>
      </c>
      <c r="M213" s="251"/>
      <c r="N213" s="236">
        <f>ROUND(L213*K213,2)</f>
        <v>0</v>
      </c>
      <c r="O213" s="232"/>
      <c r="P213" s="232"/>
      <c r="Q213" s="232"/>
      <c r="R213" s="144"/>
      <c r="T213" s="145" t="s">
        <v>5</v>
      </c>
      <c r="U213" s="42" t="s">
        <v>43</v>
      </c>
      <c r="V213" s="146">
        <v>0</v>
      </c>
      <c r="W213" s="146">
        <f>V213*K213</f>
        <v>0</v>
      </c>
      <c r="X213" s="146">
        <v>2.5000000000000001E-3</v>
      </c>
      <c r="Y213" s="146">
        <f>X213*K213</f>
        <v>1.5461875</v>
      </c>
      <c r="Z213" s="146">
        <v>0</v>
      </c>
      <c r="AA213" s="147">
        <f>Z213*K213</f>
        <v>0</v>
      </c>
      <c r="AR213" s="19" t="s">
        <v>317</v>
      </c>
      <c r="AT213" s="19" t="s">
        <v>181</v>
      </c>
      <c r="AU213" s="19" t="s">
        <v>108</v>
      </c>
      <c r="AY213" s="19" t="s">
        <v>152</v>
      </c>
      <c r="BE213" s="148">
        <f>IF(U213="základní",N213,0)</f>
        <v>0</v>
      </c>
      <c r="BF213" s="148">
        <f>IF(U213="snížená",N213,0)</f>
        <v>0</v>
      </c>
      <c r="BG213" s="148">
        <f>IF(U213="zákl. přenesená",N213,0)</f>
        <v>0</v>
      </c>
      <c r="BH213" s="148">
        <f>IF(U213="sníž. přenesená",N213,0)</f>
        <v>0</v>
      </c>
      <c r="BI213" s="148">
        <f>IF(U213="nulová",N213,0)</f>
        <v>0</v>
      </c>
      <c r="BJ213" s="19" t="s">
        <v>22</v>
      </c>
      <c r="BK213" s="148">
        <f>ROUND(L213*K213,2)</f>
        <v>0</v>
      </c>
      <c r="BL213" s="19" t="s">
        <v>239</v>
      </c>
      <c r="BM213" s="19" t="s">
        <v>590</v>
      </c>
    </row>
    <row r="214" spans="2:65" s="1" customFormat="1" ht="31.5" customHeight="1">
      <c r="B214" s="139"/>
      <c r="C214" s="157" t="s">
        <v>314</v>
      </c>
      <c r="D214" s="157" t="s">
        <v>181</v>
      </c>
      <c r="E214" s="158" t="s">
        <v>351</v>
      </c>
      <c r="F214" s="235" t="s">
        <v>352</v>
      </c>
      <c r="G214" s="235"/>
      <c r="H214" s="235"/>
      <c r="I214" s="235"/>
      <c r="J214" s="159" t="s">
        <v>169</v>
      </c>
      <c r="K214" s="160">
        <v>618.47500000000002</v>
      </c>
      <c r="L214" s="251">
        <v>0</v>
      </c>
      <c r="M214" s="251"/>
      <c r="N214" s="236">
        <f>ROUND(L214*K214,2)</f>
        <v>0</v>
      </c>
      <c r="O214" s="232"/>
      <c r="P214" s="232"/>
      <c r="Q214" s="232"/>
      <c r="R214" s="144"/>
      <c r="T214" s="145" t="s">
        <v>5</v>
      </c>
      <c r="U214" s="42" t="s">
        <v>43</v>
      </c>
      <c r="V214" s="146">
        <v>0</v>
      </c>
      <c r="W214" s="146">
        <f>V214*K214</f>
        <v>0</v>
      </c>
      <c r="X214" s="146">
        <v>2E-3</v>
      </c>
      <c r="Y214" s="146">
        <f>X214*K214</f>
        <v>1.23695</v>
      </c>
      <c r="Z214" s="146">
        <v>0</v>
      </c>
      <c r="AA214" s="147">
        <f>Z214*K214</f>
        <v>0</v>
      </c>
      <c r="AR214" s="19" t="s">
        <v>317</v>
      </c>
      <c r="AT214" s="19" t="s">
        <v>181</v>
      </c>
      <c r="AU214" s="19" t="s">
        <v>108</v>
      </c>
      <c r="AY214" s="19" t="s">
        <v>152</v>
      </c>
      <c r="BE214" s="148">
        <f>IF(U214="základní",N214,0)</f>
        <v>0</v>
      </c>
      <c r="BF214" s="148">
        <f>IF(U214="snížená",N214,0)</f>
        <v>0</v>
      </c>
      <c r="BG214" s="148">
        <f>IF(U214="zákl. přenesená",N214,0)</f>
        <v>0</v>
      </c>
      <c r="BH214" s="148">
        <f>IF(U214="sníž. přenesená",N214,0)</f>
        <v>0</v>
      </c>
      <c r="BI214" s="148">
        <f>IF(U214="nulová",N214,0)</f>
        <v>0</v>
      </c>
      <c r="BJ214" s="19" t="s">
        <v>22</v>
      </c>
      <c r="BK214" s="148">
        <f>ROUND(L214*K214,2)</f>
        <v>0</v>
      </c>
      <c r="BL214" s="19" t="s">
        <v>239</v>
      </c>
      <c r="BM214" s="19" t="s">
        <v>591</v>
      </c>
    </row>
    <row r="215" spans="2:65" s="1" customFormat="1" ht="31.5" customHeight="1">
      <c r="B215" s="139"/>
      <c r="C215" s="140" t="s">
        <v>592</v>
      </c>
      <c r="D215" s="140" t="s">
        <v>154</v>
      </c>
      <c r="E215" s="141" t="s">
        <v>355</v>
      </c>
      <c r="F215" s="231" t="s">
        <v>356</v>
      </c>
      <c r="G215" s="231"/>
      <c r="H215" s="231"/>
      <c r="I215" s="231"/>
      <c r="J215" s="142" t="s">
        <v>340</v>
      </c>
      <c r="K215" s="143">
        <v>2906.7660000000001</v>
      </c>
      <c r="L215" s="251">
        <v>0</v>
      </c>
      <c r="M215" s="251"/>
      <c r="N215" s="232">
        <f>ROUND(L215*K215,2)</f>
        <v>0</v>
      </c>
      <c r="O215" s="232"/>
      <c r="P215" s="232"/>
      <c r="Q215" s="232"/>
      <c r="R215" s="144"/>
      <c r="T215" s="145" t="s">
        <v>5</v>
      </c>
      <c r="U215" s="42" t="s">
        <v>43</v>
      </c>
      <c r="V215" s="146">
        <v>0</v>
      </c>
      <c r="W215" s="146">
        <f>V215*K215</f>
        <v>0</v>
      </c>
      <c r="X215" s="146">
        <v>0</v>
      </c>
      <c r="Y215" s="146">
        <f>X215*K215</f>
        <v>0</v>
      </c>
      <c r="Z215" s="146">
        <v>0</v>
      </c>
      <c r="AA215" s="147">
        <f>Z215*K215</f>
        <v>0</v>
      </c>
      <c r="AR215" s="19" t="s">
        <v>239</v>
      </c>
      <c r="AT215" s="19" t="s">
        <v>154</v>
      </c>
      <c r="AU215" s="19" t="s">
        <v>108</v>
      </c>
      <c r="AY215" s="19" t="s">
        <v>152</v>
      </c>
      <c r="BE215" s="148">
        <f>IF(U215="základní",N215,0)</f>
        <v>0</v>
      </c>
      <c r="BF215" s="148">
        <f>IF(U215="snížená",N215,0)</f>
        <v>0</v>
      </c>
      <c r="BG215" s="148">
        <f>IF(U215="zákl. přenesená",N215,0)</f>
        <v>0</v>
      </c>
      <c r="BH215" s="148">
        <f>IF(U215="sníž. přenesená",N215,0)</f>
        <v>0</v>
      </c>
      <c r="BI215" s="148">
        <f>IF(U215="nulová",N215,0)</f>
        <v>0</v>
      </c>
      <c r="BJ215" s="19" t="s">
        <v>22</v>
      </c>
      <c r="BK215" s="148">
        <f>ROUND(L215*K215,2)</f>
        <v>0</v>
      </c>
      <c r="BL215" s="19" t="s">
        <v>239</v>
      </c>
      <c r="BM215" s="19" t="s">
        <v>593</v>
      </c>
    </row>
    <row r="216" spans="2:65" s="9" customFormat="1" ht="29.85" customHeight="1">
      <c r="B216" s="128"/>
      <c r="C216" s="129"/>
      <c r="D216" s="138" t="s">
        <v>128</v>
      </c>
      <c r="E216" s="138"/>
      <c r="F216" s="138"/>
      <c r="G216" s="138"/>
      <c r="H216" s="138"/>
      <c r="I216" s="138"/>
      <c r="J216" s="138"/>
      <c r="K216" s="138"/>
      <c r="L216" s="138"/>
      <c r="M216" s="138"/>
      <c r="N216" s="241">
        <f>BK216</f>
        <v>0</v>
      </c>
      <c r="O216" s="242"/>
      <c r="P216" s="242"/>
      <c r="Q216" s="242"/>
      <c r="R216" s="131"/>
      <c r="T216" s="132"/>
      <c r="U216" s="129"/>
      <c r="V216" s="129"/>
      <c r="W216" s="133">
        <f>SUM(W217:W219)</f>
        <v>2.556</v>
      </c>
      <c r="X216" s="129"/>
      <c r="Y216" s="133">
        <f>SUM(Y217:Y219)</f>
        <v>1.66E-2</v>
      </c>
      <c r="Z216" s="129"/>
      <c r="AA216" s="134">
        <f>SUM(AA217:AA219)</f>
        <v>6.8199999999999997E-2</v>
      </c>
      <c r="AR216" s="135" t="s">
        <v>108</v>
      </c>
      <c r="AT216" s="136" t="s">
        <v>77</v>
      </c>
      <c r="AU216" s="136" t="s">
        <v>22</v>
      </c>
      <c r="AY216" s="135" t="s">
        <v>152</v>
      </c>
      <c r="BK216" s="137">
        <f>SUM(BK217:BK219)</f>
        <v>0</v>
      </c>
    </row>
    <row r="217" spans="2:65" s="1" customFormat="1" ht="22.5" customHeight="1">
      <c r="B217" s="139"/>
      <c r="C217" s="140" t="s">
        <v>412</v>
      </c>
      <c r="D217" s="140" t="s">
        <v>154</v>
      </c>
      <c r="E217" s="141" t="s">
        <v>359</v>
      </c>
      <c r="F217" s="231" t="s">
        <v>360</v>
      </c>
      <c r="G217" s="231"/>
      <c r="H217" s="231"/>
      <c r="I217" s="231"/>
      <c r="J217" s="142" t="s">
        <v>361</v>
      </c>
      <c r="K217" s="143">
        <v>4</v>
      </c>
      <c r="L217" s="251">
        <v>0</v>
      </c>
      <c r="M217" s="251"/>
      <c r="N217" s="232">
        <f>ROUND(L217*K217,2)</f>
        <v>0</v>
      </c>
      <c r="O217" s="232"/>
      <c r="P217" s="232"/>
      <c r="Q217" s="232"/>
      <c r="R217" s="144"/>
      <c r="T217" s="145" t="s">
        <v>5</v>
      </c>
      <c r="U217" s="42" t="s">
        <v>43</v>
      </c>
      <c r="V217" s="146">
        <v>0.41399999999999998</v>
      </c>
      <c r="W217" s="146">
        <f>V217*K217</f>
        <v>1.6559999999999999</v>
      </c>
      <c r="X217" s="146">
        <v>0</v>
      </c>
      <c r="Y217" s="146">
        <f>X217*K217</f>
        <v>0</v>
      </c>
      <c r="Z217" s="146">
        <v>1.7049999999999999E-2</v>
      </c>
      <c r="AA217" s="147">
        <f>Z217*K217</f>
        <v>6.8199999999999997E-2</v>
      </c>
      <c r="AR217" s="19" t="s">
        <v>239</v>
      </c>
      <c r="AT217" s="19" t="s">
        <v>154</v>
      </c>
      <c r="AU217" s="19" t="s">
        <v>108</v>
      </c>
      <c r="AY217" s="19" t="s">
        <v>152</v>
      </c>
      <c r="BE217" s="148">
        <f>IF(U217="základní",N217,0)</f>
        <v>0</v>
      </c>
      <c r="BF217" s="148">
        <f>IF(U217="snížená",N217,0)</f>
        <v>0</v>
      </c>
      <c r="BG217" s="148">
        <f>IF(U217="zákl. přenesená",N217,0)</f>
        <v>0</v>
      </c>
      <c r="BH217" s="148">
        <f>IF(U217="sníž. přenesená",N217,0)</f>
        <v>0</v>
      </c>
      <c r="BI217" s="148">
        <f>IF(U217="nulová",N217,0)</f>
        <v>0</v>
      </c>
      <c r="BJ217" s="19" t="s">
        <v>22</v>
      </c>
      <c r="BK217" s="148">
        <f>ROUND(L217*K217,2)</f>
        <v>0</v>
      </c>
      <c r="BL217" s="19" t="s">
        <v>239</v>
      </c>
      <c r="BM217" s="19" t="s">
        <v>594</v>
      </c>
    </row>
    <row r="218" spans="2:65" s="1" customFormat="1" ht="31.5" customHeight="1">
      <c r="B218" s="139"/>
      <c r="C218" s="140" t="s">
        <v>503</v>
      </c>
      <c r="D218" s="140" t="s">
        <v>154</v>
      </c>
      <c r="E218" s="141" t="s">
        <v>364</v>
      </c>
      <c r="F218" s="231" t="s">
        <v>365</v>
      </c>
      <c r="G218" s="231"/>
      <c r="H218" s="231"/>
      <c r="I218" s="231"/>
      <c r="J218" s="142" t="s">
        <v>361</v>
      </c>
      <c r="K218" s="143">
        <v>4</v>
      </c>
      <c r="L218" s="251">
        <v>0</v>
      </c>
      <c r="M218" s="251"/>
      <c r="N218" s="232">
        <f>ROUND(L218*K218,2)</f>
        <v>0</v>
      </c>
      <c r="O218" s="232"/>
      <c r="P218" s="232"/>
      <c r="Q218" s="232"/>
      <c r="R218" s="144"/>
      <c r="T218" s="145" t="s">
        <v>5</v>
      </c>
      <c r="U218" s="42" t="s">
        <v>43</v>
      </c>
      <c r="V218" s="146">
        <v>0.22500000000000001</v>
      </c>
      <c r="W218" s="146">
        <f>V218*K218</f>
        <v>0.9</v>
      </c>
      <c r="X218" s="146">
        <v>4.15E-3</v>
      </c>
      <c r="Y218" s="146">
        <f>X218*K218</f>
        <v>1.66E-2</v>
      </c>
      <c r="Z218" s="146">
        <v>0</v>
      </c>
      <c r="AA218" s="147">
        <f>Z218*K218</f>
        <v>0</v>
      </c>
      <c r="AR218" s="19" t="s">
        <v>239</v>
      </c>
      <c r="AT218" s="19" t="s">
        <v>154</v>
      </c>
      <c r="AU218" s="19" t="s">
        <v>108</v>
      </c>
      <c r="AY218" s="19" t="s">
        <v>152</v>
      </c>
      <c r="BE218" s="148">
        <f>IF(U218="základní",N218,0)</f>
        <v>0</v>
      </c>
      <c r="BF218" s="148">
        <f>IF(U218="snížená",N218,0)</f>
        <v>0</v>
      </c>
      <c r="BG218" s="148">
        <f>IF(U218="zákl. přenesená",N218,0)</f>
        <v>0</v>
      </c>
      <c r="BH218" s="148">
        <f>IF(U218="sníž. přenesená",N218,0)</f>
        <v>0</v>
      </c>
      <c r="BI218" s="148">
        <f>IF(U218="nulová",N218,0)</f>
        <v>0</v>
      </c>
      <c r="BJ218" s="19" t="s">
        <v>22</v>
      </c>
      <c r="BK218" s="148">
        <f>ROUND(L218*K218,2)</f>
        <v>0</v>
      </c>
      <c r="BL218" s="19" t="s">
        <v>239</v>
      </c>
      <c r="BM218" s="19" t="s">
        <v>595</v>
      </c>
    </row>
    <row r="219" spans="2:65" s="10" customFormat="1" ht="22.5" customHeight="1">
      <c r="B219" s="149"/>
      <c r="C219" s="150"/>
      <c r="D219" s="150"/>
      <c r="E219" s="151" t="s">
        <v>5</v>
      </c>
      <c r="F219" s="233" t="s">
        <v>158</v>
      </c>
      <c r="G219" s="234"/>
      <c r="H219" s="234"/>
      <c r="I219" s="234"/>
      <c r="J219" s="150"/>
      <c r="K219" s="152">
        <v>4</v>
      </c>
      <c r="L219" s="150"/>
      <c r="M219" s="150"/>
      <c r="N219" s="150"/>
      <c r="O219" s="150"/>
      <c r="P219" s="150"/>
      <c r="Q219" s="150"/>
      <c r="R219" s="153"/>
      <c r="T219" s="154"/>
      <c r="U219" s="150"/>
      <c r="V219" s="150"/>
      <c r="W219" s="150"/>
      <c r="X219" s="150"/>
      <c r="Y219" s="150"/>
      <c r="Z219" s="150"/>
      <c r="AA219" s="155"/>
      <c r="AT219" s="156" t="s">
        <v>161</v>
      </c>
      <c r="AU219" s="156" t="s">
        <v>108</v>
      </c>
      <c r="AV219" s="10" t="s">
        <v>108</v>
      </c>
      <c r="AW219" s="10" t="s">
        <v>36</v>
      </c>
      <c r="AX219" s="10" t="s">
        <v>22</v>
      </c>
      <c r="AY219" s="156" t="s">
        <v>152</v>
      </c>
    </row>
    <row r="220" spans="2:65" s="9" customFormat="1" ht="29.85" customHeight="1">
      <c r="B220" s="128"/>
      <c r="C220" s="129"/>
      <c r="D220" s="138" t="s">
        <v>129</v>
      </c>
      <c r="E220" s="138"/>
      <c r="F220" s="138"/>
      <c r="G220" s="138"/>
      <c r="H220" s="138"/>
      <c r="I220" s="138"/>
      <c r="J220" s="138"/>
      <c r="K220" s="138"/>
      <c r="L220" s="138"/>
      <c r="M220" s="138"/>
      <c r="N220" s="243">
        <f>BK220</f>
        <v>0</v>
      </c>
      <c r="O220" s="244"/>
      <c r="P220" s="244"/>
      <c r="Q220" s="244"/>
      <c r="R220" s="131"/>
      <c r="T220" s="132"/>
      <c r="U220" s="129"/>
      <c r="V220" s="129"/>
      <c r="W220" s="133">
        <f>SUM(W221:W222)</f>
        <v>20.65</v>
      </c>
      <c r="X220" s="129"/>
      <c r="Y220" s="133">
        <f>SUM(Y221:Y222)</f>
        <v>2.8499999999999998E-2</v>
      </c>
      <c r="Z220" s="129"/>
      <c r="AA220" s="134">
        <f>SUM(AA221:AA222)</f>
        <v>0</v>
      </c>
      <c r="AR220" s="135" t="s">
        <v>108</v>
      </c>
      <c r="AT220" s="136" t="s">
        <v>77</v>
      </c>
      <c r="AU220" s="136" t="s">
        <v>22</v>
      </c>
      <c r="AY220" s="135" t="s">
        <v>152</v>
      </c>
      <c r="BK220" s="137">
        <f>SUM(BK221:BK222)</f>
        <v>0</v>
      </c>
    </row>
    <row r="221" spans="2:65" s="1" customFormat="1" ht="31.5" customHeight="1">
      <c r="B221" s="139"/>
      <c r="C221" s="140" t="s">
        <v>483</v>
      </c>
      <c r="D221" s="140" t="s">
        <v>154</v>
      </c>
      <c r="E221" s="141" t="s">
        <v>368</v>
      </c>
      <c r="F221" s="231" t="s">
        <v>369</v>
      </c>
      <c r="G221" s="231"/>
      <c r="H221" s="231"/>
      <c r="I221" s="231"/>
      <c r="J221" s="142" t="s">
        <v>165</v>
      </c>
      <c r="K221" s="143">
        <v>50</v>
      </c>
      <c r="L221" s="251">
        <v>0</v>
      </c>
      <c r="M221" s="251"/>
      <c r="N221" s="232">
        <f>ROUND(L221*K221,2)</f>
        <v>0</v>
      </c>
      <c r="O221" s="232"/>
      <c r="P221" s="232"/>
      <c r="Q221" s="232"/>
      <c r="R221" s="144"/>
      <c r="T221" s="145" t="s">
        <v>5</v>
      </c>
      <c r="U221" s="42" t="s">
        <v>43</v>
      </c>
      <c r="V221" s="146">
        <v>0.41299999999999998</v>
      </c>
      <c r="W221" s="146">
        <f>V221*K221</f>
        <v>20.65</v>
      </c>
      <c r="X221" s="146">
        <v>5.6999999999999998E-4</v>
      </c>
      <c r="Y221" s="146">
        <f>X221*K221</f>
        <v>2.8499999999999998E-2</v>
      </c>
      <c r="Z221" s="146">
        <v>0</v>
      </c>
      <c r="AA221" s="147">
        <f>Z221*K221</f>
        <v>0</v>
      </c>
      <c r="AR221" s="19" t="s">
        <v>239</v>
      </c>
      <c r="AT221" s="19" t="s">
        <v>154</v>
      </c>
      <c r="AU221" s="19" t="s">
        <v>108</v>
      </c>
      <c r="AY221" s="19" t="s">
        <v>152</v>
      </c>
      <c r="BE221" s="148">
        <f>IF(U221="základní",N221,0)</f>
        <v>0</v>
      </c>
      <c r="BF221" s="148">
        <f>IF(U221="snížená",N221,0)</f>
        <v>0</v>
      </c>
      <c r="BG221" s="148">
        <f>IF(U221="zákl. přenesená",N221,0)</f>
        <v>0</v>
      </c>
      <c r="BH221" s="148">
        <f>IF(U221="sníž. přenesená",N221,0)</f>
        <v>0</v>
      </c>
      <c r="BI221" s="148">
        <f>IF(U221="nulová",N221,0)</f>
        <v>0</v>
      </c>
      <c r="BJ221" s="19" t="s">
        <v>22</v>
      </c>
      <c r="BK221" s="148">
        <f>ROUND(L221*K221,2)</f>
        <v>0</v>
      </c>
      <c r="BL221" s="19" t="s">
        <v>239</v>
      </c>
      <c r="BM221" s="19" t="s">
        <v>596</v>
      </c>
    </row>
    <row r="222" spans="2:65" s="1" customFormat="1" ht="31.5" customHeight="1">
      <c r="B222" s="139"/>
      <c r="C222" s="140" t="s">
        <v>499</v>
      </c>
      <c r="D222" s="140" t="s">
        <v>154</v>
      </c>
      <c r="E222" s="141" t="s">
        <v>372</v>
      </c>
      <c r="F222" s="231" t="s">
        <v>373</v>
      </c>
      <c r="G222" s="231"/>
      <c r="H222" s="231"/>
      <c r="I222" s="231"/>
      <c r="J222" s="142" t="s">
        <v>340</v>
      </c>
      <c r="K222" s="143">
        <v>164</v>
      </c>
      <c r="L222" s="251">
        <v>0</v>
      </c>
      <c r="M222" s="251"/>
      <c r="N222" s="232">
        <f>ROUND(L222*K222,2)</f>
        <v>0</v>
      </c>
      <c r="O222" s="232"/>
      <c r="P222" s="232"/>
      <c r="Q222" s="232"/>
      <c r="R222" s="144"/>
      <c r="T222" s="145" t="s">
        <v>5</v>
      </c>
      <c r="U222" s="42" t="s">
        <v>43</v>
      </c>
      <c r="V222" s="146">
        <v>0</v>
      </c>
      <c r="W222" s="146">
        <f>V222*K222</f>
        <v>0</v>
      </c>
      <c r="X222" s="146">
        <v>0</v>
      </c>
      <c r="Y222" s="146">
        <f>X222*K222</f>
        <v>0</v>
      </c>
      <c r="Z222" s="146">
        <v>0</v>
      </c>
      <c r="AA222" s="147">
        <f>Z222*K222</f>
        <v>0</v>
      </c>
      <c r="AR222" s="19" t="s">
        <v>239</v>
      </c>
      <c r="AT222" s="19" t="s">
        <v>154</v>
      </c>
      <c r="AU222" s="19" t="s">
        <v>108</v>
      </c>
      <c r="AY222" s="19" t="s">
        <v>152</v>
      </c>
      <c r="BE222" s="148">
        <f>IF(U222="základní",N222,0)</f>
        <v>0</v>
      </c>
      <c r="BF222" s="148">
        <f>IF(U222="snížená",N222,0)</f>
        <v>0</v>
      </c>
      <c r="BG222" s="148">
        <f>IF(U222="zákl. přenesená",N222,0)</f>
        <v>0</v>
      </c>
      <c r="BH222" s="148">
        <f>IF(U222="sníž. přenesená",N222,0)</f>
        <v>0</v>
      </c>
      <c r="BI222" s="148">
        <f>IF(U222="nulová",N222,0)</f>
        <v>0</v>
      </c>
      <c r="BJ222" s="19" t="s">
        <v>22</v>
      </c>
      <c r="BK222" s="148">
        <f>ROUND(L222*K222,2)</f>
        <v>0</v>
      </c>
      <c r="BL222" s="19" t="s">
        <v>239</v>
      </c>
      <c r="BM222" s="19" t="s">
        <v>597</v>
      </c>
    </row>
    <row r="223" spans="2:65" s="9" customFormat="1" ht="29.85" customHeight="1">
      <c r="B223" s="128"/>
      <c r="C223" s="129"/>
      <c r="D223" s="138" t="s">
        <v>130</v>
      </c>
      <c r="E223" s="138"/>
      <c r="F223" s="138"/>
      <c r="G223" s="138"/>
      <c r="H223" s="138"/>
      <c r="I223" s="138"/>
      <c r="J223" s="138"/>
      <c r="K223" s="138"/>
      <c r="L223" s="138"/>
      <c r="M223" s="138"/>
      <c r="N223" s="241">
        <f>BK223</f>
        <v>0</v>
      </c>
      <c r="O223" s="242"/>
      <c r="P223" s="242"/>
      <c r="Q223" s="242"/>
      <c r="R223" s="131"/>
      <c r="T223" s="132"/>
      <c r="U223" s="129"/>
      <c r="V223" s="129"/>
      <c r="W223" s="133">
        <f>W224</f>
        <v>29.783999999999999</v>
      </c>
      <c r="X223" s="129"/>
      <c r="Y223" s="133">
        <f>Y224</f>
        <v>0</v>
      </c>
      <c r="Z223" s="129"/>
      <c r="AA223" s="134">
        <f>AA224</f>
        <v>0</v>
      </c>
      <c r="AR223" s="135" t="s">
        <v>108</v>
      </c>
      <c r="AT223" s="136" t="s">
        <v>77</v>
      </c>
      <c r="AU223" s="136" t="s">
        <v>22</v>
      </c>
      <c r="AY223" s="135" t="s">
        <v>152</v>
      </c>
      <c r="BK223" s="137">
        <f>BK224</f>
        <v>0</v>
      </c>
    </row>
    <row r="224" spans="2:65" s="1" customFormat="1" ht="22.5" customHeight="1">
      <c r="B224" s="139"/>
      <c r="C224" s="140" t="s">
        <v>400</v>
      </c>
      <c r="D224" s="140" t="s">
        <v>154</v>
      </c>
      <c r="E224" s="141" t="s">
        <v>598</v>
      </c>
      <c r="F224" s="231" t="s">
        <v>599</v>
      </c>
      <c r="G224" s="231"/>
      <c r="H224" s="231"/>
      <c r="I224" s="231"/>
      <c r="J224" s="142" t="s">
        <v>165</v>
      </c>
      <c r="K224" s="143">
        <v>68</v>
      </c>
      <c r="L224" s="251">
        <v>0</v>
      </c>
      <c r="M224" s="251"/>
      <c r="N224" s="232">
        <f>ROUND(L224*K224,2)</f>
        <v>0</v>
      </c>
      <c r="O224" s="232"/>
      <c r="P224" s="232"/>
      <c r="Q224" s="232"/>
      <c r="R224" s="144"/>
      <c r="T224" s="145" t="s">
        <v>5</v>
      </c>
      <c r="U224" s="42" t="s">
        <v>43</v>
      </c>
      <c r="V224" s="146">
        <v>0.438</v>
      </c>
      <c r="W224" s="146">
        <f>V224*K224</f>
        <v>29.783999999999999</v>
      </c>
      <c r="X224" s="146">
        <v>0</v>
      </c>
      <c r="Y224" s="146">
        <f>X224*K224</f>
        <v>0</v>
      </c>
      <c r="Z224" s="146">
        <v>0</v>
      </c>
      <c r="AA224" s="147">
        <f>Z224*K224</f>
        <v>0</v>
      </c>
      <c r="AR224" s="19" t="s">
        <v>239</v>
      </c>
      <c r="AT224" s="19" t="s">
        <v>154</v>
      </c>
      <c r="AU224" s="19" t="s">
        <v>108</v>
      </c>
      <c r="AY224" s="19" t="s">
        <v>152</v>
      </c>
      <c r="BE224" s="148">
        <f>IF(U224="základní",N224,0)</f>
        <v>0</v>
      </c>
      <c r="BF224" s="148">
        <f>IF(U224="snížená",N224,0)</f>
        <v>0</v>
      </c>
      <c r="BG224" s="148">
        <f>IF(U224="zákl. přenesená",N224,0)</f>
        <v>0</v>
      </c>
      <c r="BH224" s="148">
        <f>IF(U224="sníž. přenesená",N224,0)</f>
        <v>0</v>
      </c>
      <c r="BI224" s="148">
        <f>IF(U224="nulová",N224,0)</f>
        <v>0</v>
      </c>
      <c r="BJ224" s="19" t="s">
        <v>22</v>
      </c>
      <c r="BK224" s="148">
        <f>ROUND(L224*K224,2)</f>
        <v>0</v>
      </c>
      <c r="BL224" s="19" t="s">
        <v>239</v>
      </c>
      <c r="BM224" s="19" t="s">
        <v>600</v>
      </c>
    </row>
    <row r="225" spans="2:65" s="9" customFormat="1" ht="29.85" customHeight="1">
      <c r="B225" s="128"/>
      <c r="C225" s="129"/>
      <c r="D225" s="138" t="s">
        <v>131</v>
      </c>
      <c r="E225" s="138"/>
      <c r="F225" s="138"/>
      <c r="G225" s="138"/>
      <c r="H225" s="138"/>
      <c r="I225" s="138"/>
      <c r="J225" s="138"/>
      <c r="K225" s="138"/>
      <c r="L225" s="138"/>
      <c r="M225" s="138"/>
      <c r="N225" s="241">
        <f>BK225</f>
        <v>0</v>
      </c>
      <c r="O225" s="242"/>
      <c r="P225" s="242"/>
      <c r="Q225" s="242"/>
      <c r="R225" s="131"/>
      <c r="T225" s="132"/>
      <c r="U225" s="129"/>
      <c r="V225" s="129"/>
      <c r="W225" s="133">
        <f>SUM(W226:W233)</f>
        <v>188.75193999999999</v>
      </c>
      <c r="X225" s="129"/>
      <c r="Y225" s="133">
        <f>SUM(Y226:Y233)</f>
        <v>0.64375540000000009</v>
      </c>
      <c r="Z225" s="129"/>
      <c r="AA225" s="134">
        <f>SUM(AA226:AA233)</f>
        <v>0.34296019999999999</v>
      </c>
      <c r="AR225" s="135" t="s">
        <v>108</v>
      </c>
      <c r="AT225" s="136" t="s">
        <v>77</v>
      </c>
      <c r="AU225" s="136" t="s">
        <v>22</v>
      </c>
      <c r="AY225" s="135" t="s">
        <v>152</v>
      </c>
      <c r="BK225" s="137">
        <f>SUM(BK226:BK233)</f>
        <v>0</v>
      </c>
    </row>
    <row r="226" spans="2:65" s="1" customFormat="1" ht="31.5" customHeight="1">
      <c r="B226" s="139"/>
      <c r="C226" s="140" t="s">
        <v>458</v>
      </c>
      <c r="D226" s="140" t="s">
        <v>154</v>
      </c>
      <c r="E226" s="141" t="s">
        <v>380</v>
      </c>
      <c r="F226" s="231" t="s">
        <v>381</v>
      </c>
      <c r="G226" s="231"/>
      <c r="H226" s="231"/>
      <c r="I226" s="231"/>
      <c r="J226" s="142" t="s">
        <v>165</v>
      </c>
      <c r="K226" s="143">
        <v>123.2</v>
      </c>
      <c r="L226" s="251">
        <v>0</v>
      </c>
      <c r="M226" s="251"/>
      <c r="N226" s="232">
        <f>ROUND(L226*K226,2)</f>
        <v>0</v>
      </c>
      <c r="O226" s="232"/>
      <c r="P226" s="232"/>
      <c r="Q226" s="232"/>
      <c r="R226" s="144"/>
      <c r="T226" s="145" t="s">
        <v>5</v>
      </c>
      <c r="U226" s="42" t="s">
        <v>43</v>
      </c>
      <c r="V226" s="146">
        <v>0.43</v>
      </c>
      <c r="W226" s="146">
        <f>V226*K226</f>
        <v>52.975999999999999</v>
      </c>
      <c r="X226" s="146">
        <v>0</v>
      </c>
      <c r="Y226" s="146">
        <f>X226*K226</f>
        <v>0</v>
      </c>
      <c r="Z226" s="146">
        <v>1.91E-3</v>
      </c>
      <c r="AA226" s="147">
        <f>Z226*K226</f>
        <v>0.23531200000000002</v>
      </c>
      <c r="AR226" s="19" t="s">
        <v>239</v>
      </c>
      <c r="AT226" s="19" t="s">
        <v>154</v>
      </c>
      <c r="AU226" s="19" t="s">
        <v>108</v>
      </c>
      <c r="AY226" s="19" t="s">
        <v>152</v>
      </c>
      <c r="BE226" s="148">
        <f>IF(U226="základní",N226,0)</f>
        <v>0</v>
      </c>
      <c r="BF226" s="148">
        <f>IF(U226="snížená",N226,0)</f>
        <v>0</v>
      </c>
      <c r="BG226" s="148">
        <f>IF(U226="zákl. přenesená",N226,0)</f>
        <v>0</v>
      </c>
      <c r="BH226" s="148">
        <f>IF(U226="sníž. přenesená",N226,0)</f>
        <v>0</v>
      </c>
      <c r="BI226" s="148">
        <f>IF(U226="nulová",N226,0)</f>
        <v>0</v>
      </c>
      <c r="BJ226" s="19" t="s">
        <v>22</v>
      </c>
      <c r="BK226" s="148">
        <f>ROUND(L226*K226,2)</f>
        <v>0</v>
      </c>
      <c r="BL226" s="19" t="s">
        <v>239</v>
      </c>
      <c r="BM226" s="19" t="s">
        <v>601</v>
      </c>
    </row>
    <row r="227" spans="2:65" s="10" customFormat="1" ht="22.5" customHeight="1">
      <c r="B227" s="149"/>
      <c r="C227" s="150"/>
      <c r="D227" s="150"/>
      <c r="E227" s="151" t="s">
        <v>5</v>
      </c>
      <c r="F227" s="233" t="s">
        <v>602</v>
      </c>
      <c r="G227" s="234"/>
      <c r="H227" s="234"/>
      <c r="I227" s="234"/>
      <c r="J227" s="150"/>
      <c r="K227" s="152">
        <v>123.2</v>
      </c>
      <c r="L227" s="150"/>
      <c r="M227" s="150"/>
      <c r="N227" s="150"/>
      <c r="O227" s="150"/>
      <c r="P227" s="150"/>
      <c r="Q227" s="150"/>
      <c r="R227" s="153"/>
      <c r="T227" s="154"/>
      <c r="U227" s="150"/>
      <c r="V227" s="150"/>
      <c r="W227" s="150"/>
      <c r="X227" s="150"/>
      <c r="Y227" s="150"/>
      <c r="Z227" s="150"/>
      <c r="AA227" s="155"/>
      <c r="AT227" s="156" t="s">
        <v>161</v>
      </c>
      <c r="AU227" s="156" t="s">
        <v>108</v>
      </c>
      <c r="AV227" s="10" t="s">
        <v>108</v>
      </c>
      <c r="AW227" s="10" t="s">
        <v>36</v>
      </c>
      <c r="AX227" s="10" t="s">
        <v>22</v>
      </c>
      <c r="AY227" s="156" t="s">
        <v>152</v>
      </c>
    </row>
    <row r="228" spans="2:65" s="1" customFormat="1" ht="22.5" customHeight="1">
      <c r="B228" s="139"/>
      <c r="C228" s="140" t="s">
        <v>603</v>
      </c>
      <c r="D228" s="140" t="s">
        <v>154</v>
      </c>
      <c r="E228" s="141" t="s">
        <v>385</v>
      </c>
      <c r="F228" s="231" t="s">
        <v>386</v>
      </c>
      <c r="G228" s="231"/>
      <c r="H228" s="231"/>
      <c r="I228" s="231"/>
      <c r="J228" s="142" t="s">
        <v>165</v>
      </c>
      <c r="K228" s="143">
        <v>64.459999999999994</v>
      </c>
      <c r="L228" s="251">
        <v>0</v>
      </c>
      <c r="M228" s="251"/>
      <c r="N228" s="232">
        <f t="shared" ref="N228:N233" si="10">ROUND(L228*K228,2)</f>
        <v>0</v>
      </c>
      <c r="O228" s="232"/>
      <c r="P228" s="232"/>
      <c r="Q228" s="232"/>
      <c r="R228" s="144"/>
      <c r="T228" s="145" t="s">
        <v>5</v>
      </c>
      <c r="U228" s="42" t="s">
        <v>43</v>
      </c>
      <c r="V228" s="146">
        <v>0.19500000000000001</v>
      </c>
      <c r="W228" s="146">
        <f t="shared" ref="W228:W233" si="11">V228*K228</f>
        <v>12.569699999999999</v>
      </c>
      <c r="X228" s="146">
        <v>0</v>
      </c>
      <c r="Y228" s="146">
        <f t="shared" ref="Y228:Y233" si="12">X228*K228</f>
        <v>0</v>
      </c>
      <c r="Z228" s="146">
        <v>1.67E-3</v>
      </c>
      <c r="AA228" s="147">
        <f t="shared" ref="AA228:AA233" si="13">Z228*K228</f>
        <v>0.10764819999999999</v>
      </c>
      <c r="AR228" s="19" t="s">
        <v>239</v>
      </c>
      <c r="AT228" s="19" t="s">
        <v>154</v>
      </c>
      <c r="AU228" s="19" t="s">
        <v>108</v>
      </c>
      <c r="AY228" s="19" t="s">
        <v>152</v>
      </c>
      <c r="BE228" s="148">
        <f t="shared" ref="BE228:BE233" si="14">IF(U228="základní",N228,0)</f>
        <v>0</v>
      </c>
      <c r="BF228" s="148">
        <f t="shared" ref="BF228:BF233" si="15">IF(U228="snížená",N228,0)</f>
        <v>0</v>
      </c>
      <c r="BG228" s="148">
        <f t="shared" ref="BG228:BG233" si="16">IF(U228="zákl. přenesená",N228,0)</f>
        <v>0</v>
      </c>
      <c r="BH228" s="148">
        <f t="shared" ref="BH228:BH233" si="17">IF(U228="sníž. přenesená",N228,0)</f>
        <v>0</v>
      </c>
      <c r="BI228" s="148">
        <f t="shared" ref="BI228:BI233" si="18">IF(U228="nulová",N228,0)</f>
        <v>0</v>
      </c>
      <c r="BJ228" s="19" t="s">
        <v>22</v>
      </c>
      <c r="BK228" s="148">
        <f t="shared" ref="BK228:BK233" si="19">ROUND(L228*K228,2)</f>
        <v>0</v>
      </c>
      <c r="BL228" s="19" t="s">
        <v>239</v>
      </c>
      <c r="BM228" s="19" t="s">
        <v>604</v>
      </c>
    </row>
    <row r="229" spans="2:65" s="1" customFormat="1" ht="31.5" customHeight="1">
      <c r="B229" s="139"/>
      <c r="C229" s="140" t="s">
        <v>491</v>
      </c>
      <c r="D229" s="140" t="s">
        <v>154</v>
      </c>
      <c r="E229" s="141" t="s">
        <v>389</v>
      </c>
      <c r="F229" s="231" t="s">
        <v>390</v>
      </c>
      <c r="G229" s="231"/>
      <c r="H229" s="231"/>
      <c r="I229" s="231"/>
      <c r="J229" s="142" t="s">
        <v>165</v>
      </c>
      <c r="K229" s="143">
        <v>64.459999999999994</v>
      </c>
      <c r="L229" s="251">
        <v>0</v>
      </c>
      <c r="M229" s="251"/>
      <c r="N229" s="232">
        <f t="shared" si="10"/>
        <v>0</v>
      </c>
      <c r="O229" s="232"/>
      <c r="P229" s="232"/>
      <c r="Q229" s="232"/>
      <c r="R229" s="144"/>
      <c r="T229" s="145" t="s">
        <v>5</v>
      </c>
      <c r="U229" s="42" t="s">
        <v>43</v>
      </c>
      <c r="V229" s="146">
        <v>0.34699999999999998</v>
      </c>
      <c r="W229" s="146">
        <f t="shared" si="11"/>
        <v>22.367619999999995</v>
      </c>
      <c r="X229" s="146">
        <v>1.4599999999999999E-3</v>
      </c>
      <c r="Y229" s="146">
        <f t="shared" si="12"/>
        <v>9.411159999999999E-2</v>
      </c>
      <c r="Z229" s="146">
        <v>0</v>
      </c>
      <c r="AA229" s="147">
        <f t="shared" si="13"/>
        <v>0</v>
      </c>
      <c r="AR229" s="19" t="s">
        <v>239</v>
      </c>
      <c r="AT229" s="19" t="s">
        <v>154</v>
      </c>
      <c r="AU229" s="19" t="s">
        <v>108</v>
      </c>
      <c r="AY229" s="19" t="s">
        <v>152</v>
      </c>
      <c r="BE229" s="148">
        <f t="shared" si="14"/>
        <v>0</v>
      </c>
      <c r="BF229" s="148">
        <f t="shared" si="15"/>
        <v>0</v>
      </c>
      <c r="BG229" s="148">
        <f t="shared" si="16"/>
        <v>0</v>
      </c>
      <c r="BH229" s="148">
        <f t="shared" si="17"/>
        <v>0</v>
      </c>
      <c r="BI229" s="148">
        <f t="shared" si="18"/>
        <v>0</v>
      </c>
      <c r="BJ229" s="19" t="s">
        <v>22</v>
      </c>
      <c r="BK229" s="148">
        <f t="shared" si="19"/>
        <v>0</v>
      </c>
      <c r="BL229" s="19" t="s">
        <v>239</v>
      </c>
      <c r="BM229" s="19" t="s">
        <v>605</v>
      </c>
    </row>
    <row r="230" spans="2:65" s="1" customFormat="1" ht="31.5" customHeight="1">
      <c r="B230" s="139"/>
      <c r="C230" s="140" t="s">
        <v>606</v>
      </c>
      <c r="D230" s="140" t="s">
        <v>154</v>
      </c>
      <c r="E230" s="141" t="s">
        <v>607</v>
      </c>
      <c r="F230" s="231" t="s">
        <v>608</v>
      </c>
      <c r="G230" s="231"/>
      <c r="H230" s="231"/>
      <c r="I230" s="231"/>
      <c r="J230" s="142" t="s">
        <v>165</v>
      </c>
      <c r="K230" s="143">
        <v>21.12</v>
      </c>
      <c r="L230" s="251">
        <v>0</v>
      </c>
      <c r="M230" s="251"/>
      <c r="N230" s="232">
        <f t="shared" si="10"/>
        <v>0</v>
      </c>
      <c r="O230" s="232"/>
      <c r="P230" s="232"/>
      <c r="Q230" s="232"/>
      <c r="R230" s="144"/>
      <c r="T230" s="145" t="s">
        <v>5</v>
      </c>
      <c r="U230" s="42" t="s">
        <v>43</v>
      </c>
      <c r="V230" s="146">
        <v>0.251</v>
      </c>
      <c r="W230" s="146">
        <f t="shared" si="11"/>
        <v>5.3011200000000001</v>
      </c>
      <c r="X230" s="146">
        <v>2.0400000000000001E-3</v>
      </c>
      <c r="Y230" s="146">
        <f t="shared" si="12"/>
        <v>4.3084800000000006E-2</v>
      </c>
      <c r="Z230" s="146">
        <v>0</v>
      </c>
      <c r="AA230" s="147">
        <f t="shared" si="13"/>
        <v>0</v>
      </c>
      <c r="AR230" s="19" t="s">
        <v>239</v>
      </c>
      <c r="AT230" s="19" t="s">
        <v>154</v>
      </c>
      <c r="AU230" s="19" t="s">
        <v>108</v>
      </c>
      <c r="AY230" s="19" t="s">
        <v>152</v>
      </c>
      <c r="BE230" s="148">
        <f t="shared" si="14"/>
        <v>0</v>
      </c>
      <c r="BF230" s="148">
        <f t="shared" si="15"/>
        <v>0</v>
      </c>
      <c r="BG230" s="148">
        <f t="shared" si="16"/>
        <v>0</v>
      </c>
      <c r="BH230" s="148">
        <f t="shared" si="17"/>
        <v>0</v>
      </c>
      <c r="BI230" s="148">
        <f t="shared" si="18"/>
        <v>0</v>
      </c>
      <c r="BJ230" s="19" t="s">
        <v>22</v>
      </c>
      <c r="BK230" s="148">
        <f t="shared" si="19"/>
        <v>0</v>
      </c>
      <c r="BL230" s="19" t="s">
        <v>239</v>
      </c>
      <c r="BM230" s="19" t="s">
        <v>609</v>
      </c>
    </row>
    <row r="231" spans="2:65" s="1" customFormat="1" ht="44.25" customHeight="1">
      <c r="B231" s="139"/>
      <c r="C231" s="140" t="s">
        <v>610</v>
      </c>
      <c r="D231" s="140" t="s">
        <v>154</v>
      </c>
      <c r="E231" s="141" t="s">
        <v>611</v>
      </c>
      <c r="F231" s="231" t="s">
        <v>612</v>
      </c>
      <c r="G231" s="231"/>
      <c r="H231" s="231"/>
      <c r="I231" s="231"/>
      <c r="J231" s="142" t="s">
        <v>165</v>
      </c>
      <c r="K231" s="143">
        <v>17.7</v>
      </c>
      <c r="L231" s="251">
        <v>0</v>
      </c>
      <c r="M231" s="251"/>
      <c r="N231" s="232">
        <f t="shared" si="10"/>
        <v>0</v>
      </c>
      <c r="O231" s="232"/>
      <c r="P231" s="232"/>
      <c r="Q231" s="232"/>
      <c r="R231" s="144"/>
      <c r="T231" s="145" t="s">
        <v>5</v>
      </c>
      <c r="U231" s="42" t="s">
        <v>43</v>
      </c>
      <c r="V231" s="146">
        <v>0.625</v>
      </c>
      <c r="W231" s="146">
        <f t="shared" si="11"/>
        <v>11.0625</v>
      </c>
      <c r="X231" s="146">
        <v>2.5699999999999998E-3</v>
      </c>
      <c r="Y231" s="146">
        <f t="shared" si="12"/>
        <v>4.5488999999999995E-2</v>
      </c>
      <c r="Z231" s="146">
        <v>0</v>
      </c>
      <c r="AA231" s="147">
        <f t="shared" si="13"/>
        <v>0</v>
      </c>
      <c r="AR231" s="19" t="s">
        <v>239</v>
      </c>
      <c r="AT231" s="19" t="s">
        <v>154</v>
      </c>
      <c r="AU231" s="19" t="s">
        <v>108</v>
      </c>
      <c r="AY231" s="19" t="s">
        <v>152</v>
      </c>
      <c r="BE231" s="148">
        <f t="shared" si="14"/>
        <v>0</v>
      </c>
      <c r="BF231" s="148">
        <f t="shared" si="15"/>
        <v>0</v>
      </c>
      <c r="BG231" s="148">
        <f t="shared" si="16"/>
        <v>0</v>
      </c>
      <c r="BH231" s="148">
        <f t="shared" si="17"/>
        <v>0</v>
      </c>
      <c r="BI231" s="148">
        <f t="shared" si="18"/>
        <v>0</v>
      </c>
      <c r="BJ231" s="19" t="s">
        <v>22</v>
      </c>
      <c r="BK231" s="148">
        <f t="shared" si="19"/>
        <v>0</v>
      </c>
      <c r="BL231" s="19" t="s">
        <v>239</v>
      </c>
      <c r="BM231" s="19" t="s">
        <v>613</v>
      </c>
    </row>
    <row r="232" spans="2:65" s="1" customFormat="1" ht="44.25" customHeight="1">
      <c r="B232" s="139"/>
      <c r="C232" s="140" t="s">
        <v>614</v>
      </c>
      <c r="D232" s="140" t="s">
        <v>154</v>
      </c>
      <c r="E232" s="141" t="s">
        <v>615</v>
      </c>
      <c r="F232" s="231" t="s">
        <v>616</v>
      </c>
      <c r="G232" s="231"/>
      <c r="H232" s="231"/>
      <c r="I232" s="231"/>
      <c r="J232" s="142" t="s">
        <v>165</v>
      </c>
      <c r="K232" s="143">
        <v>109</v>
      </c>
      <c r="L232" s="251">
        <v>0</v>
      </c>
      <c r="M232" s="251"/>
      <c r="N232" s="232">
        <f t="shared" si="10"/>
        <v>0</v>
      </c>
      <c r="O232" s="232"/>
      <c r="P232" s="232"/>
      <c r="Q232" s="232"/>
      <c r="R232" s="144"/>
      <c r="T232" s="145" t="s">
        <v>5</v>
      </c>
      <c r="U232" s="42" t="s">
        <v>43</v>
      </c>
      <c r="V232" s="146">
        <v>0.77500000000000002</v>
      </c>
      <c r="W232" s="146">
        <f t="shared" si="11"/>
        <v>84.475000000000009</v>
      </c>
      <c r="X232" s="146">
        <v>4.2300000000000003E-3</v>
      </c>
      <c r="Y232" s="146">
        <f t="shared" si="12"/>
        <v>0.46107000000000004</v>
      </c>
      <c r="Z232" s="146">
        <v>0</v>
      </c>
      <c r="AA232" s="147">
        <f t="shared" si="13"/>
        <v>0</v>
      </c>
      <c r="AR232" s="19" t="s">
        <v>239</v>
      </c>
      <c r="AT232" s="19" t="s">
        <v>154</v>
      </c>
      <c r="AU232" s="19" t="s">
        <v>108</v>
      </c>
      <c r="AY232" s="19" t="s">
        <v>152</v>
      </c>
      <c r="BE232" s="148">
        <f t="shared" si="14"/>
        <v>0</v>
      </c>
      <c r="BF232" s="148">
        <f t="shared" si="15"/>
        <v>0</v>
      </c>
      <c r="BG232" s="148">
        <f t="shared" si="16"/>
        <v>0</v>
      </c>
      <c r="BH232" s="148">
        <f t="shared" si="17"/>
        <v>0</v>
      </c>
      <c r="BI232" s="148">
        <f t="shared" si="18"/>
        <v>0</v>
      </c>
      <c r="BJ232" s="19" t="s">
        <v>22</v>
      </c>
      <c r="BK232" s="148">
        <f t="shared" si="19"/>
        <v>0</v>
      </c>
      <c r="BL232" s="19" t="s">
        <v>239</v>
      </c>
      <c r="BM232" s="19" t="s">
        <v>617</v>
      </c>
    </row>
    <row r="233" spans="2:65" s="1" customFormat="1" ht="31.5" customHeight="1">
      <c r="B233" s="139"/>
      <c r="C233" s="140" t="s">
        <v>446</v>
      </c>
      <c r="D233" s="140" t="s">
        <v>154</v>
      </c>
      <c r="E233" s="141" t="s">
        <v>397</v>
      </c>
      <c r="F233" s="231" t="s">
        <v>398</v>
      </c>
      <c r="G233" s="231"/>
      <c r="H233" s="231"/>
      <c r="I233" s="231"/>
      <c r="J233" s="142" t="s">
        <v>340</v>
      </c>
      <c r="K233" s="143">
        <v>1466.9269999999999</v>
      </c>
      <c r="L233" s="251">
        <v>0</v>
      </c>
      <c r="M233" s="251"/>
      <c r="N233" s="232">
        <f t="shared" si="10"/>
        <v>0</v>
      </c>
      <c r="O233" s="232"/>
      <c r="P233" s="232"/>
      <c r="Q233" s="232"/>
      <c r="R233" s="144"/>
      <c r="T233" s="145" t="s">
        <v>5</v>
      </c>
      <c r="U233" s="42" t="s">
        <v>43</v>
      </c>
      <c r="V233" s="146">
        <v>0</v>
      </c>
      <c r="W233" s="146">
        <f t="shared" si="11"/>
        <v>0</v>
      </c>
      <c r="X233" s="146">
        <v>0</v>
      </c>
      <c r="Y233" s="146">
        <f t="shared" si="12"/>
        <v>0</v>
      </c>
      <c r="Z233" s="146">
        <v>0</v>
      </c>
      <c r="AA233" s="147">
        <f t="shared" si="13"/>
        <v>0</v>
      </c>
      <c r="AR233" s="19" t="s">
        <v>239</v>
      </c>
      <c r="AT233" s="19" t="s">
        <v>154</v>
      </c>
      <c r="AU233" s="19" t="s">
        <v>108</v>
      </c>
      <c r="AY233" s="19" t="s">
        <v>152</v>
      </c>
      <c r="BE233" s="148">
        <f t="shared" si="14"/>
        <v>0</v>
      </c>
      <c r="BF233" s="148">
        <f t="shared" si="15"/>
        <v>0</v>
      </c>
      <c r="BG233" s="148">
        <f t="shared" si="16"/>
        <v>0</v>
      </c>
      <c r="BH233" s="148">
        <f t="shared" si="17"/>
        <v>0</v>
      </c>
      <c r="BI233" s="148">
        <f t="shared" si="18"/>
        <v>0</v>
      </c>
      <c r="BJ233" s="19" t="s">
        <v>22</v>
      </c>
      <c r="BK233" s="148">
        <f t="shared" si="19"/>
        <v>0</v>
      </c>
      <c r="BL233" s="19" t="s">
        <v>239</v>
      </c>
      <c r="BM233" s="19" t="s">
        <v>618</v>
      </c>
    </row>
    <row r="234" spans="2:65" s="9" customFormat="1" ht="29.85" customHeight="1">
      <c r="B234" s="128"/>
      <c r="C234" s="129"/>
      <c r="D234" s="138" t="s">
        <v>133</v>
      </c>
      <c r="E234" s="138"/>
      <c r="F234" s="138"/>
      <c r="G234" s="138"/>
      <c r="H234" s="138"/>
      <c r="I234" s="138"/>
      <c r="J234" s="138"/>
      <c r="K234" s="138"/>
      <c r="L234" s="138"/>
      <c r="M234" s="138"/>
      <c r="N234" s="241">
        <f>BK234</f>
        <v>0</v>
      </c>
      <c r="O234" s="242"/>
      <c r="P234" s="242"/>
      <c r="Q234" s="242"/>
      <c r="R234" s="131"/>
      <c r="T234" s="132"/>
      <c r="U234" s="129"/>
      <c r="V234" s="129"/>
      <c r="W234" s="133">
        <f>SUM(W235:W250)</f>
        <v>204.55733999999998</v>
      </c>
      <c r="X234" s="129"/>
      <c r="Y234" s="133">
        <f>SUM(Y235:Y250)</f>
        <v>2.8244597499999999</v>
      </c>
      <c r="Z234" s="129"/>
      <c r="AA234" s="134">
        <f>SUM(AA235:AA250)</f>
        <v>0</v>
      </c>
      <c r="AR234" s="135" t="s">
        <v>108</v>
      </c>
      <c r="AT234" s="136" t="s">
        <v>77</v>
      </c>
      <c r="AU234" s="136" t="s">
        <v>22</v>
      </c>
      <c r="AY234" s="135" t="s">
        <v>152</v>
      </c>
      <c r="BK234" s="137">
        <f>SUM(BK235:BK250)</f>
        <v>0</v>
      </c>
    </row>
    <row r="235" spans="2:65" s="1" customFormat="1" ht="31.5" customHeight="1">
      <c r="B235" s="139"/>
      <c r="C235" s="140" t="s">
        <v>10</v>
      </c>
      <c r="D235" s="140" t="s">
        <v>154</v>
      </c>
      <c r="E235" s="141" t="s">
        <v>417</v>
      </c>
      <c r="F235" s="231" t="s">
        <v>418</v>
      </c>
      <c r="G235" s="231"/>
      <c r="H235" s="231"/>
      <c r="I235" s="231"/>
      <c r="J235" s="142" t="s">
        <v>169</v>
      </c>
      <c r="K235" s="143">
        <v>89.655000000000001</v>
      </c>
      <c r="L235" s="251">
        <v>0</v>
      </c>
      <c r="M235" s="251"/>
      <c r="N235" s="232">
        <f>ROUND(L235*K235,2)</f>
        <v>0</v>
      </c>
      <c r="O235" s="232"/>
      <c r="P235" s="232"/>
      <c r="Q235" s="232"/>
      <c r="R235" s="144"/>
      <c r="T235" s="145" t="s">
        <v>5</v>
      </c>
      <c r="U235" s="42" t="s">
        <v>43</v>
      </c>
      <c r="V235" s="146">
        <v>1.6879999999999999</v>
      </c>
      <c r="W235" s="146">
        <f>V235*K235</f>
        <v>151.33763999999999</v>
      </c>
      <c r="X235" s="146">
        <v>2.5000000000000001E-4</v>
      </c>
      <c r="Y235" s="146">
        <f>X235*K235</f>
        <v>2.241375E-2</v>
      </c>
      <c r="Z235" s="146">
        <v>0</v>
      </c>
      <c r="AA235" s="147">
        <f>Z235*K235</f>
        <v>0</v>
      </c>
      <c r="AR235" s="19" t="s">
        <v>239</v>
      </c>
      <c r="AT235" s="19" t="s">
        <v>154</v>
      </c>
      <c r="AU235" s="19" t="s">
        <v>108</v>
      </c>
      <c r="AY235" s="19" t="s">
        <v>152</v>
      </c>
      <c r="BE235" s="148">
        <f>IF(U235="základní",N235,0)</f>
        <v>0</v>
      </c>
      <c r="BF235" s="148">
        <f>IF(U235="snížená",N235,0)</f>
        <v>0</v>
      </c>
      <c r="BG235" s="148">
        <f>IF(U235="zákl. přenesená",N235,0)</f>
        <v>0</v>
      </c>
      <c r="BH235" s="148">
        <f>IF(U235="sníž. přenesená",N235,0)</f>
        <v>0</v>
      </c>
      <c r="BI235" s="148">
        <f>IF(U235="nulová",N235,0)</f>
        <v>0</v>
      </c>
      <c r="BJ235" s="19" t="s">
        <v>22</v>
      </c>
      <c r="BK235" s="148">
        <f>ROUND(L235*K235,2)</f>
        <v>0</v>
      </c>
      <c r="BL235" s="19" t="s">
        <v>239</v>
      </c>
      <c r="BM235" s="19" t="s">
        <v>619</v>
      </c>
    </row>
    <row r="236" spans="2:65" s="10" customFormat="1" ht="31.5" customHeight="1">
      <c r="B236" s="149"/>
      <c r="C236" s="150"/>
      <c r="D236" s="150"/>
      <c r="E236" s="151" t="s">
        <v>5</v>
      </c>
      <c r="F236" s="233" t="s">
        <v>565</v>
      </c>
      <c r="G236" s="234"/>
      <c r="H236" s="234"/>
      <c r="I236" s="234"/>
      <c r="J236" s="150"/>
      <c r="K236" s="152">
        <v>89.655000000000001</v>
      </c>
      <c r="L236" s="150"/>
      <c r="M236" s="150"/>
      <c r="N236" s="150"/>
      <c r="O236" s="150"/>
      <c r="P236" s="150"/>
      <c r="Q236" s="150"/>
      <c r="R236" s="153"/>
      <c r="T236" s="154"/>
      <c r="U236" s="150"/>
      <c r="V236" s="150"/>
      <c r="W236" s="150"/>
      <c r="X236" s="150"/>
      <c r="Y236" s="150"/>
      <c r="Z236" s="150"/>
      <c r="AA236" s="155"/>
      <c r="AT236" s="156" t="s">
        <v>161</v>
      </c>
      <c r="AU236" s="156" t="s">
        <v>108</v>
      </c>
      <c r="AV236" s="10" t="s">
        <v>108</v>
      </c>
      <c r="AW236" s="10" t="s">
        <v>36</v>
      </c>
      <c r="AX236" s="10" t="s">
        <v>22</v>
      </c>
      <c r="AY236" s="156" t="s">
        <v>152</v>
      </c>
    </row>
    <row r="237" spans="2:65" s="1" customFormat="1" ht="22.5" customHeight="1">
      <c r="B237" s="139"/>
      <c r="C237" s="157" t="s">
        <v>305</v>
      </c>
      <c r="D237" s="157" t="s">
        <v>181</v>
      </c>
      <c r="E237" s="158" t="s">
        <v>421</v>
      </c>
      <c r="F237" s="235" t="s">
        <v>422</v>
      </c>
      <c r="G237" s="235"/>
      <c r="H237" s="235"/>
      <c r="I237" s="235"/>
      <c r="J237" s="159" t="s">
        <v>169</v>
      </c>
      <c r="K237" s="160">
        <v>74.534999999999997</v>
      </c>
      <c r="L237" s="251">
        <v>0</v>
      </c>
      <c r="M237" s="251"/>
      <c r="N237" s="236">
        <f>ROUND(L237*K237,2)</f>
        <v>0</v>
      </c>
      <c r="O237" s="232"/>
      <c r="P237" s="232"/>
      <c r="Q237" s="232"/>
      <c r="R237" s="144"/>
      <c r="T237" s="145" t="s">
        <v>5</v>
      </c>
      <c r="U237" s="42" t="s">
        <v>43</v>
      </c>
      <c r="V237" s="146">
        <v>0</v>
      </c>
      <c r="W237" s="146">
        <f>V237*K237</f>
        <v>0</v>
      </c>
      <c r="X237" s="146">
        <v>2.52E-2</v>
      </c>
      <c r="Y237" s="146">
        <f>X237*K237</f>
        <v>1.878282</v>
      </c>
      <c r="Z237" s="146">
        <v>0</v>
      </c>
      <c r="AA237" s="147">
        <f>Z237*K237</f>
        <v>0</v>
      </c>
      <c r="AR237" s="19" t="s">
        <v>317</v>
      </c>
      <c r="AT237" s="19" t="s">
        <v>181</v>
      </c>
      <c r="AU237" s="19" t="s">
        <v>108</v>
      </c>
      <c r="AY237" s="19" t="s">
        <v>152</v>
      </c>
      <c r="BE237" s="148">
        <f>IF(U237="základní",N237,0)</f>
        <v>0</v>
      </c>
      <c r="BF237" s="148">
        <f>IF(U237="snížená",N237,0)</f>
        <v>0</v>
      </c>
      <c r="BG237" s="148">
        <f>IF(U237="zákl. přenesená",N237,0)</f>
        <v>0</v>
      </c>
      <c r="BH237" s="148">
        <f>IF(U237="sníž. přenesená",N237,0)</f>
        <v>0</v>
      </c>
      <c r="BI237" s="148">
        <f>IF(U237="nulová",N237,0)</f>
        <v>0</v>
      </c>
      <c r="BJ237" s="19" t="s">
        <v>22</v>
      </c>
      <c r="BK237" s="148">
        <f>ROUND(L237*K237,2)</f>
        <v>0</v>
      </c>
      <c r="BL237" s="19" t="s">
        <v>239</v>
      </c>
      <c r="BM237" s="19" t="s">
        <v>620</v>
      </c>
    </row>
    <row r="238" spans="2:65" s="10" customFormat="1" ht="22.5" customHeight="1">
      <c r="B238" s="149"/>
      <c r="C238" s="150"/>
      <c r="D238" s="150"/>
      <c r="E238" s="151" t="s">
        <v>5</v>
      </c>
      <c r="F238" s="233" t="s">
        <v>621</v>
      </c>
      <c r="G238" s="234"/>
      <c r="H238" s="234"/>
      <c r="I238" s="234"/>
      <c r="J238" s="150"/>
      <c r="K238" s="152">
        <v>74.534999999999997</v>
      </c>
      <c r="L238" s="150"/>
      <c r="M238" s="150"/>
      <c r="N238" s="150"/>
      <c r="O238" s="150"/>
      <c r="P238" s="150"/>
      <c r="Q238" s="150"/>
      <c r="R238" s="153"/>
      <c r="T238" s="154"/>
      <c r="U238" s="150"/>
      <c r="V238" s="150"/>
      <c r="W238" s="150"/>
      <c r="X238" s="150"/>
      <c r="Y238" s="150"/>
      <c r="Z238" s="150"/>
      <c r="AA238" s="155"/>
      <c r="AT238" s="156" t="s">
        <v>161</v>
      </c>
      <c r="AU238" s="156" t="s">
        <v>108</v>
      </c>
      <c r="AV238" s="10" t="s">
        <v>108</v>
      </c>
      <c r="AW238" s="10" t="s">
        <v>36</v>
      </c>
      <c r="AX238" s="10" t="s">
        <v>22</v>
      </c>
      <c r="AY238" s="156" t="s">
        <v>152</v>
      </c>
    </row>
    <row r="239" spans="2:65" s="1" customFormat="1" ht="31.5" customHeight="1">
      <c r="B239" s="139"/>
      <c r="C239" s="157" t="s">
        <v>507</v>
      </c>
      <c r="D239" s="157" t="s">
        <v>181</v>
      </c>
      <c r="E239" s="158" t="s">
        <v>426</v>
      </c>
      <c r="F239" s="235" t="s">
        <v>427</v>
      </c>
      <c r="G239" s="235"/>
      <c r="H239" s="235"/>
      <c r="I239" s="235"/>
      <c r="J239" s="159" t="s">
        <v>169</v>
      </c>
      <c r="K239" s="160">
        <v>15.12</v>
      </c>
      <c r="L239" s="251">
        <v>0</v>
      </c>
      <c r="M239" s="251"/>
      <c r="N239" s="236">
        <f>ROUND(L239*K239,2)</f>
        <v>0</v>
      </c>
      <c r="O239" s="232"/>
      <c r="P239" s="232"/>
      <c r="Q239" s="232"/>
      <c r="R239" s="144"/>
      <c r="T239" s="145" t="s">
        <v>5</v>
      </c>
      <c r="U239" s="42" t="s">
        <v>43</v>
      </c>
      <c r="V239" s="146">
        <v>0</v>
      </c>
      <c r="W239" s="146">
        <f>V239*K239</f>
        <v>0</v>
      </c>
      <c r="X239" s="146">
        <v>2.52E-2</v>
      </c>
      <c r="Y239" s="146">
        <f>X239*K239</f>
        <v>0.38102399999999997</v>
      </c>
      <c r="Z239" s="146">
        <v>0</v>
      </c>
      <c r="AA239" s="147">
        <f>Z239*K239</f>
        <v>0</v>
      </c>
      <c r="AR239" s="19" t="s">
        <v>317</v>
      </c>
      <c r="AT239" s="19" t="s">
        <v>181</v>
      </c>
      <c r="AU239" s="19" t="s">
        <v>108</v>
      </c>
      <c r="AY239" s="19" t="s">
        <v>152</v>
      </c>
      <c r="BE239" s="148">
        <f>IF(U239="základní",N239,0)</f>
        <v>0</v>
      </c>
      <c r="BF239" s="148">
        <f>IF(U239="snížená",N239,0)</f>
        <v>0</v>
      </c>
      <c r="BG239" s="148">
        <f>IF(U239="zákl. přenesená",N239,0)</f>
        <v>0</v>
      </c>
      <c r="BH239" s="148">
        <f>IF(U239="sníž. přenesená",N239,0)</f>
        <v>0</v>
      </c>
      <c r="BI239" s="148">
        <f>IF(U239="nulová",N239,0)</f>
        <v>0</v>
      </c>
      <c r="BJ239" s="19" t="s">
        <v>22</v>
      </c>
      <c r="BK239" s="148">
        <f>ROUND(L239*K239,2)</f>
        <v>0</v>
      </c>
      <c r="BL239" s="19" t="s">
        <v>239</v>
      </c>
      <c r="BM239" s="19" t="s">
        <v>622</v>
      </c>
    </row>
    <row r="240" spans="2:65" s="10" customFormat="1" ht="22.5" customHeight="1">
      <c r="B240" s="149"/>
      <c r="C240" s="150"/>
      <c r="D240" s="150"/>
      <c r="E240" s="151" t="s">
        <v>5</v>
      </c>
      <c r="F240" s="233" t="s">
        <v>623</v>
      </c>
      <c r="G240" s="234"/>
      <c r="H240" s="234"/>
      <c r="I240" s="234"/>
      <c r="J240" s="150"/>
      <c r="K240" s="152">
        <v>15.12</v>
      </c>
      <c r="L240" s="150"/>
      <c r="M240" s="150"/>
      <c r="N240" s="150"/>
      <c r="O240" s="150"/>
      <c r="P240" s="150"/>
      <c r="Q240" s="150"/>
      <c r="R240" s="153"/>
      <c r="T240" s="154"/>
      <c r="U240" s="150"/>
      <c r="V240" s="150"/>
      <c r="W240" s="150"/>
      <c r="X240" s="150"/>
      <c r="Y240" s="150"/>
      <c r="Z240" s="150"/>
      <c r="AA240" s="155"/>
      <c r="AT240" s="156" t="s">
        <v>161</v>
      </c>
      <c r="AU240" s="156" t="s">
        <v>108</v>
      </c>
      <c r="AV240" s="10" t="s">
        <v>108</v>
      </c>
      <c r="AW240" s="10" t="s">
        <v>36</v>
      </c>
      <c r="AX240" s="10" t="s">
        <v>22</v>
      </c>
      <c r="AY240" s="156" t="s">
        <v>152</v>
      </c>
    </row>
    <row r="241" spans="2:65" s="1" customFormat="1" ht="31.5" customHeight="1">
      <c r="B241" s="139"/>
      <c r="C241" s="140" t="s">
        <v>511</v>
      </c>
      <c r="D241" s="140" t="s">
        <v>154</v>
      </c>
      <c r="E241" s="141" t="s">
        <v>431</v>
      </c>
      <c r="F241" s="231" t="s">
        <v>432</v>
      </c>
      <c r="G241" s="231"/>
      <c r="H241" s="231"/>
      <c r="I241" s="231"/>
      <c r="J241" s="142" t="s">
        <v>361</v>
      </c>
      <c r="K241" s="143">
        <v>15</v>
      </c>
      <c r="L241" s="251">
        <v>0</v>
      </c>
      <c r="M241" s="251"/>
      <c r="N241" s="232">
        <f>ROUND(L241*K241,2)</f>
        <v>0</v>
      </c>
      <c r="O241" s="232"/>
      <c r="P241" s="232"/>
      <c r="Q241" s="232"/>
      <c r="R241" s="144"/>
      <c r="T241" s="145" t="s">
        <v>5</v>
      </c>
      <c r="U241" s="42" t="s">
        <v>43</v>
      </c>
      <c r="V241" s="146">
        <v>0.4</v>
      </c>
      <c r="W241" s="146">
        <f>V241*K241</f>
        <v>6</v>
      </c>
      <c r="X241" s="146">
        <v>0</v>
      </c>
      <c r="Y241" s="146">
        <f>X241*K241</f>
        <v>0</v>
      </c>
      <c r="Z241" s="146">
        <v>0</v>
      </c>
      <c r="AA241" s="147">
        <f>Z241*K241</f>
        <v>0</v>
      </c>
      <c r="AR241" s="19" t="s">
        <v>239</v>
      </c>
      <c r="AT241" s="19" t="s">
        <v>154</v>
      </c>
      <c r="AU241" s="19" t="s">
        <v>108</v>
      </c>
      <c r="AY241" s="19" t="s">
        <v>152</v>
      </c>
      <c r="BE241" s="148">
        <f>IF(U241="základní",N241,0)</f>
        <v>0</v>
      </c>
      <c r="BF241" s="148">
        <f>IF(U241="snížená",N241,0)</f>
        <v>0</v>
      </c>
      <c r="BG241" s="148">
        <f>IF(U241="zákl. přenesená",N241,0)</f>
        <v>0</v>
      </c>
      <c r="BH241" s="148">
        <f>IF(U241="sníž. přenesená",N241,0)</f>
        <v>0</v>
      </c>
      <c r="BI241" s="148">
        <f>IF(U241="nulová",N241,0)</f>
        <v>0</v>
      </c>
      <c r="BJ241" s="19" t="s">
        <v>22</v>
      </c>
      <c r="BK241" s="148">
        <f>ROUND(L241*K241,2)</f>
        <v>0</v>
      </c>
      <c r="BL241" s="19" t="s">
        <v>239</v>
      </c>
      <c r="BM241" s="19" t="s">
        <v>624</v>
      </c>
    </row>
    <row r="242" spans="2:65" s="10" customFormat="1" ht="22.5" customHeight="1">
      <c r="B242" s="149"/>
      <c r="C242" s="150"/>
      <c r="D242" s="150"/>
      <c r="E242" s="151" t="s">
        <v>5</v>
      </c>
      <c r="F242" s="233" t="s">
        <v>11</v>
      </c>
      <c r="G242" s="234"/>
      <c r="H242" s="234"/>
      <c r="I242" s="234"/>
      <c r="J242" s="150"/>
      <c r="K242" s="152">
        <v>15</v>
      </c>
      <c r="L242" s="150"/>
      <c r="M242" s="150"/>
      <c r="N242" s="150"/>
      <c r="O242" s="150"/>
      <c r="P242" s="150"/>
      <c r="Q242" s="150"/>
      <c r="R242" s="153"/>
      <c r="T242" s="154"/>
      <c r="U242" s="150"/>
      <c r="V242" s="150"/>
      <c r="W242" s="150"/>
      <c r="X242" s="150"/>
      <c r="Y242" s="150"/>
      <c r="Z242" s="150"/>
      <c r="AA242" s="155"/>
      <c r="AT242" s="156" t="s">
        <v>161</v>
      </c>
      <c r="AU242" s="156" t="s">
        <v>108</v>
      </c>
      <c r="AV242" s="10" t="s">
        <v>108</v>
      </c>
      <c r="AW242" s="10" t="s">
        <v>36</v>
      </c>
      <c r="AX242" s="10" t="s">
        <v>22</v>
      </c>
      <c r="AY242" s="156" t="s">
        <v>152</v>
      </c>
    </row>
    <row r="243" spans="2:65" s="1" customFormat="1" ht="31.5" customHeight="1">
      <c r="B243" s="139"/>
      <c r="C243" s="140" t="s">
        <v>625</v>
      </c>
      <c r="D243" s="140" t="s">
        <v>154</v>
      </c>
      <c r="E243" s="141" t="s">
        <v>626</v>
      </c>
      <c r="F243" s="231" t="s">
        <v>627</v>
      </c>
      <c r="G243" s="231"/>
      <c r="H243" s="231"/>
      <c r="I243" s="231"/>
      <c r="J243" s="142" t="s">
        <v>361</v>
      </c>
      <c r="K243" s="143">
        <v>1</v>
      </c>
      <c r="L243" s="251">
        <v>0</v>
      </c>
      <c r="M243" s="251"/>
      <c r="N243" s="232">
        <f t="shared" ref="N243:N250" si="20">ROUND(L243*K243,2)</f>
        <v>0</v>
      </c>
      <c r="O243" s="232"/>
      <c r="P243" s="232"/>
      <c r="Q243" s="232"/>
      <c r="R243" s="144"/>
      <c r="T243" s="145" t="s">
        <v>5</v>
      </c>
      <c r="U243" s="42" t="s">
        <v>43</v>
      </c>
      <c r="V243" s="146">
        <v>7.36</v>
      </c>
      <c r="W243" s="146">
        <f t="shared" ref="W243:W250" si="21">V243*K243</f>
        <v>7.36</v>
      </c>
      <c r="X243" s="146">
        <v>8.7000000000000001E-4</v>
      </c>
      <c r="Y243" s="146">
        <f t="shared" ref="Y243:Y250" si="22">X243*K243</f>
        <v>8.7000000000000001E-4</v>
      </c>
      <c r="Z243" s="146">
        <v>0</v>
      </c>
      <c r="AA243" s="147">
        <f t="shared" ref="AA243:AA250" si="23">Z243*K243</f>
        <v>0</v>
      </c>
      <c r="AR243" s="19" t="s">
        <v>239</v>
      </c>
      <c r="AT243" s="19" t="s">
        <v>154</v>
      </c>
      <c r="AU243" s="19" t="s">
        <v>108</v>
      </c>
      <c r="AY243" s="19" t="s">
        <v>152</v>
      </c>
      <c r="BE243" s="148">
        <f t="shared" ref="BE243:BE250" si="24">IF(U243="základní",N243,0)</f>
        <v>0</v>
      </c>
      <c r="BF243" s="148">
        <f t="shared" ref="BF243:BF250" si="25">IF(U243="snížená",N243,0)</f>
        <v>0</v>
      </c>
      <c r="BG243" s="148">
        <f t="shared" ref="BG243:BG250" si="26">IF(U243="zákl. přenesená",N243,0)</f>
        <v>0</v>
      </c>
      <c r="BH243" s="148">
        <f t="shared" ref="BH243:BH250" si="27">IF(U243="sníž. přenesená",N243,0)</f>
        <v>0</v>
      </c>
      <c r="BI243" s="148">
        <f t="shared" ref="BI243:BI250" si="28">IF(U243="nulová",N243,0)</f>
        <v>0</v>
      </c>
      <c r="BJ243" s="19" t="s">
        <v>22</v>
      </c>
      <c r="BK243" s="148">
        <f t="shared" ref="BK243:BK250" si="29">ROUND(L243*K243,2)</f>
        <v>0</v>
      </c>
      <c r="BL243" s="19" t="s">
        <v>239</v>
      </c>
      <c r="BM243" s="19" t="s">
        <v>628</v>
      </c>
    </row>
    <row r="244" spans="2:65" s="1" customFormat="1" ht="31.5" customHeight="1">
      <c r="B244" s="139"/>
      <c r="C244" s="140" t="s">
        <v>629</v>
      </c>
      <c r="D244" s="140" t="s">
        <v>154</v>
      </c>
      <c r="E244" s="141" t="s">
        <v>630</v>
      </c>
      <c r="F244" s="231" t="s">
        <v>631</v>
      </c>
      <c r="G244" s="231"/>
      <c r="H244" s="231"/>
      <c r="I244" s="231"/>
      <c r="J244" s="142" t="s">
        <v>361</v>
      </c>
      <c r="K244" s="143">
        <v>1</v>
      </c>
      <c r="L244" s="251">
        <v>0</v>
      </c>
      <c r="M244" s="251"/>
      <c r="N244" s="232">
        <f t="shared" si="20"/>
        <v>0</v>
      </c>
      <c r="O244" s="232"/>
      <c r="P244" s="232"/>
      <c r="Q244" s="232"/>
      <c r="R244" s="144"/>
      <c r="T244" s="145" t="s">
        <v>5</v>
      </c>
      <c r="U244" s="42" t="s">
        <v>43</v>
      </c>
      <c r="V244" s="146">
        <v>8.1590000000000007</v>
      </c>
      <c r="W244" s="146">
        <f t="shared" si="21"/>
        <v>8.1590000000000007</v>
      </c>
      <c r="X244" s="146">
        <v>8.4000000000000003E-4</v>
      </c>
      <c r="Y244" s="146">
        <f t="shared" si="22"/>
        <v>8.4000000000000003E-4</v>
      </c>
      <c r="Z244" s="146">
        <v>0</v>
      </c>
      <c r="AA244" s="147">
        <f t="shared" si="23"/>
        <v>0</v>
      </c>
      <c r="AR244" s="19" t="s">
        <v>239</v>
      </c>
      <c r="AT244" s="19" t="s">
        <v>154</v>
      </c>
      <c r="AU244" s="19" t="s">
        <v>108</v>
      </c>
      <c r="AY244" s="19" t="s">
        <v>152</v>
      </c>
      <c r="BE244" s="148">
        <f t="shared" si="24"/>
        <v>0</v>
      </c>
      <c r="BF244" s="148">
        <f t="shared" si="25"/>
        <v>0</v>
      </c>
      <c r="BG244" s="148">
        <f t="shared" si="26"/>
        <v>0</v>
      </c>
      <c r="BH244" s="148">
        <f t="shared" si="27"/>
        <v>0</v>
      </c>
      <c r="BI244" s="148">
        <f t="shared" si="28"/>
        <v>0</v>
      </c>
      <c r="BJ244" s="19" t="s">
        <v>22</v>
      </c>
      <c r="BK244" s="148">
        <f t="shared" si="29"/>
        <v>0</v>
      </c>
      <c r="BL244" s="19" t="s">
        <v>239</v>
      </c>
      <c r="BM244" s="19" t="s">
        <v>632</v>
      </c>
    </row>
    <row r="245" spans="2:65" s="1" customFormat="1" ht="22.5" customHeight="1">
      <c r="B245" s="139"/>
      <c r="C245" s="157" t="s">
        <v>337</v>
      </c>
      <c r="D245" s="157" t="s">
        <v>181</v>
      </c>
      <c r="E245" s="158" t="s">
        <v>633</v>
      </c>
      <c r="F245" s="235" t="s">
        <v>634</v>
      </c>
      <c r="G245" s="235"/>
      <c r="H245" s="235"/>
      <c r="I245" s="235"/>
      <c r="J245" s="159" t="s">
        <v>361</v>
      </c>
      <c r="K245" s="160">
        <v>1</v>
      </c>
      <c r="L245" s="251">
        <v>0</v>
      </c>
      <c r="M245" s="251"/>
      <c r="N245" s="236">
        <f t="shared" si="20"/>
        <v>0</v>
      </c>
      <c r="O245" s="232"/>
      <c r="P245" s="232"/>
      <c r="Q245" s="232"/>
      <c r="R245" s="144"/>
      <c r="T245" s="145" t="s">
        <v>5</v>
      </c>
      <c r="U245" s="42" t="s">
        <v>43</v>
      </c>
      <c r="V245" s="146">
        <v>0</v>
      </c>
      <c r="W245" s="146">
        <f t="shared" si="21"/>
        <v>0</v>
      </c>
      <c r="X245" s="146">
        <v>4.3999999999999997E-2</v>
      </c>
      <c r="Y245" s="146">
        <f t="shared" si="22"/>
        <v>4.3999999999999997E-2</v>
      </c>
      <c r="Z245" s="146">
        <v>0</v>
      </c>
      <c r="AA245" s="147">
        <f t="shared" si="23"/>
        <v>0</v>
      </c>
      <c r="AR245" s="19" t="s">
        <v>317</v>
      </c>
      <c r="AT245" s="19" t="s">
        <v>181</v>
      </c>
      <c r="AU245" s="19" t="s">
        <v>108</v>
      </c>
      <c r="AY245" s="19" t="s">
        <v>152</v>
      </c>
      <c r="BE245" s="148">
        <f t="shared" si="24"/>
        <v>0</v>
      </c>
      <c r="BF245" s="148">
        <f t="shared" si="25"/>
        <v>0</v>
      </c>
      <c r="BG245" s="148">
        <f t="shared" si="26"/>
        <v>0</v>
      </c>
      <c r="BH245" s="148">
        <f t="shared" si="27"/>
        <v>0</v>
      </c>
      <c r="BI245" s="148">
        <f t="shared" si="28"/>
        <v>0</v>
      </c>
      <c r="BJ245" s="19" t="s">
        <v>22</v>
      </c>
      <c r="BK245" s="148">
        <f t="shared" si="29"/>
        <v>0</v>
      </c>
      <c r="BL245" s="19" t="s">
        <v>239</v>
      </c>
      <c r="BM245" s="19" t="s">
        <v>635</v>
      </c>
    </row>
    <row r="246" spans="2:65" s="1" customFormat="1" ht="31.5" customHeight="1">
      <c r="B246" s="139"/>
      <c r="C246" s="140" t="s">
        <v>342</v>
      </c>
      <c r="D246" s="140" t="s">
        <v>154</v>
      </c>
      <c r="E246" s="141" t="s">
        <v>443</v>
      </c>
      <c r="F246" s="231" t="s">
        <v>444</v>
      </c>
      <c r="G246" s="231"/>
      <c r="H246" s="231"/>
      <c r="I246" s="231"/>
      <c r="J246" s="142" t="s">
        <v>361</v>
      </c>
      <c r="K246" s="143">
        <v>1</v>
      </c>
      <c r="L246" s="251">
        <v>0</v>
      </c>
      <c r="M246" s="251"/>
      <c r="N246" s="232">
        <f t="shared" si="20"/>
        <v>0</v>
      </c>
      <c r="O246" s="232"/>
      <c r="P246" s="232"/>
      <c r="Q246" s="232"/>
      <c r="R246" s="144"/>
      <c r="T246" s="145" t="s">
        <v>5</v>
      </c>
      <c r="U246" s="42" t="s">
        <v>43</v>
      </c>
      <c r="V246" s="146">
        <v>9.4619999999999997</v>
      </c>
      <c r="W246" s="146">
        <f t="shared" si="21"/>
        <v>9.4619999999999997</v>
      </c>
      <c r="X246" s="146">
        <v>8.0999999999999996E-4</v>
      </c>
      <c r="Y246" s="146">
        <f t="shared" si="22"/>
        <v>8.0999999999999996E-4</v>
      </c>
      <c r="Z246" s="146">
        <v>0</v>
      </c>
      <c r="AA246" s="147">
        <f t="shared" si="23"/>
        <v>0</v>
      </c>
      <c r="AR246" s="19" t="s">
        <v>239</v>
      </c>
      <c r="AT246" s="19" t="s">
        <v>154</v>
      </c>
      <c r="AU246" s="19" t="s">
        <v>108</v>
      </c>
      <c r="AY246" s="19" t="s">
        <v>152</v>
      </c>
      <c r="BE246" s="148">
        <f t="shared" si="24"/>
        <v>0</v>
      </c>
      <c r="BF246" s="148">
        <f t="shared" si="25"/>
        <v>0</v>
      </c>
      <c r="BG246" s="148">
        <f t="shared" si="26"/>
        <v>0</v>
      </c>
      <c r="BH246" s="148">
        <f t="shared" si="27"/>
        <v>0</v>
      </c>
      <c r="BI246" s="148">
        <f t="shared" si="28"/>
        <v>0</v>
      </c>
      <c r="BJ246" s="19" t="s">
        <v>22</v>
      </c>
      <c r="BK246" s="148">
        <f t="shared" si="29"/>
        <v>0</v>
      </c>
      <c r="BL246" s="19" t="s">
        <v>239</v>
      </c>
      <c r="BM246" s="19" t="s">
        <v>636</v>
      </c>
    </row>
    <row r="247" spans="2:65" s="1" customFormat="1" ht="44.25" customHeight="1">
      <c r="B247" s="139"/>
      <c r="C247" s="157" t="s">
        <v>346</v>
      </c>
      <c r="D247" s="157" t="s">
        <v>181</v>
      </c>
      <c r="E247" s="158" t="s">
        <v>447</v>
      </c>
      <c r="F247" s="235" t="s">
        <v>448</v>
      </c>
      <c r="G247" s="235"/>
      <c r="H247" s="235"/>
      <c r="I247" s="235"/>
      <c r="J247" s="159" t="s">
        <v>361</v>
      </c>
      <c r="K247" s="160">
        <v>1</v>
      </c>
      <c r="L247" s="251">
        <v>0</v>
      </c>
      <c r="M247" s="251"/>
      <c r="N247" s="236">
        <f t="shared" si="20"/>
        <v>0</v>
      </c>
      <c r="O247" s="232"/>
      <c r="P247" s="232"/>
      <c r="Q247" s="232"/>
      <c r="R247" s="144"/>
      <c r="T247" s="145" t="s">
        <v>5</v>
      </c>
      <c r="U247" s="42" t="s">
        <v>43</v>
      </c>
      <c r="V247" s="146">
        <v>0</v>
      </c>
      <c r="W247" s="146">
        <f t="shared" si="21"/>
        <v>0</v>
      </c>
      <c r="X247" s="146">
        <v>4.4999999999999998E-2</v>
      </c>
      <c r="Y247" s="146">
        <f t="shared" si="22"/>
        <v>4.4999999999999998E-2</v>
      </c>
      <c r="Z247" s="146">
        <v>0</v>
      </c>
      <c r="AA247" s="147">
        <f t="shared" si="23"/>
        <v>0</v>
      </c>
      <c r="AR247" s="19" t="s">
        <v>317</v>
      </c>
      <c r="AT247" s="19" t="s">
        <v>181</v>
      </c>
      <c r="AU247" s="19" t="s">
        <v>108</v>
      </c>
      <c r="AY247" s="19" t="s">
        <v>152</v>
      </c>
      <c r="BE247" s="148">
        <f t="shared" si="24"/>
        <v>0</v>
      </c>
      <c r="BF247" s="148">
        <f t="shared" si="25"/>
        <v>0</v>
      </c>
      <c r="BG247" s="148">
        <f t="shared" si="26"/>
        <v>0</v>
      </c>
      <c r="BH247" s="148">
        <f t="shared" si="27"/>
        <v>0</v>
      </c>
      <c r="BI247" s="148">
        <f t="shared" si="28"/>
        <v>0</v>
      </c>
      <c r="BJ247" s="19" t="s">
        <v>22</v>
      </c>
      <c r="BK247" s="148">
        <f t="shared" si="29"/>
        <v>0</v>
      </c>
      <c r="BL247" s="19" t="s">
        <v>239</v>
      </c>
      <c r="BM247" s="19" t="s">
        <v>637</v>
      </c>
    </row>
    <row r="248" spans="2:65" s="1" customFormat="1" ht="31.5" customHeight="1">
      <c r="B248" s="139"/>
      <c r="C248" s="140" t="s">
        <v>354</v>
      </c>
      <c r="D248" s="140" t="s">
        <v>154</v>
      </c>
      <c r="E248" s="141" t="s">
        <v>459</v>
      </c>
      <c r="F248" s="231" t="s">
        <v>460</v>
      </c>
      <c r="G248" s="231"/>
      <c r="H248" s="231"/>
      <c r="I248" s="231"/>
      <c r="J248" s="142" t="s">
        <v>165</v>
      </c>
      <c r="K248" s="143">
        <v>64.459999999999994</v>
      </c>
      <c r="L248" s="251">
        <v>0</v>
      </c>
      <c r="M248" s="251"/>
      <c r="N248" s="232">
        <f t="shared" si="20"/>
        <v>0</v>
      </c>
      <c r="O248" s="232"/>
      <c r="P248" s="232"/>
      <c r="Q248" s="232"/>
      <c r="R248" s="144"/>
      <c r="T248" s="145" t="s">
        <v>5</v>
      </c>
      <c r="U248" s="42" t="s">
        <v>43</v>
      </c>
      <c r="V248" s="146">
        <v>0.34499999999999997</v>
      </c>
      <c r="W248" s="146">
        <f t="shared" si="21"/>
        <v>22.238699999999994</v>
      </c>
      <c r="X248" s="146">
        <v>0</v>
      </c>
      <c r="Y248" s="146">
        <f t="shared" si="22"/>
        <v>0</v>
      </c>
      <c r="Z248" s="146">
        <v>0</v>
      </c>
      <c r="AA248" s="147">
        <f t="shared" si="23"/>
        <v>0</v>
      </c>
      <c r="AR248" s="19" t="s">
        <v>239</v>
      </c>
      <c r="AT248" s="19" t="s">
        <v>154</v>
      </c>
      <c r="AU248" s="19" t="s">
        <v>108</v>
      </c>
      <c r="AY248" s="19" t="s">
        <v>152</v>
      </c>
      <c r="BE248" s="148">
        <f t="shared" si="24"/>
        <v>0</v>
      </c>
      <c r="BF248" s="148">
        <f t="shared" si="25"/>
        <v>0</v>
      </c>
      <c r="BG248" s="148">
        <f t="shared" si="26"/>
        <v>0</v>
      </c>
      <c r="BH248" s="148">
        <f t="shared" si="27"/>
        <v>0</v>
      </c>
      <c r="BI248" s="148">
        <f t="shared" si="28"/>
        <v>0</v>
      </c>
      <c r="BJ248" s="19" t="s">
        <v>22</v>
      </c>
      <c r="BK248" s="148">
        <f t="shared" si="29"/>
        <v>0</v>
      </c>
      <c r="BL248" s="19" t="s">
        <v>239</v>
      </c>
      <c r="BM248" s="19" t="s">
        <v>638</v>
      </c>
    </row>
    <row r="249" spans="2:65" s="1" customFormat="1" ht="22.5" customHeight="1">
      <c r="B249" s="139"/>
      <c r="C249" s="157" t="s">
        <v>487</v>
      </c>
      <c r="D249" s="157" t="s">
        <v>181</v>
      </c>
      <c r="E249" s="158" t="s">
        <v>463</v>
      </c>
      <c r="F249" s="235" t="s">
        <v>464</v>
      </c>
      <c r="G249" s="235"/>
      <c r="H249" s="235"/>
      <c r="I249" s="235"/>
      <c r="J249" s="159" t="s">
        <v>165</v>
      </c>
      <c r="K249" s="160">
        <v>64.459999999999994</v>
      </c>
      <c r="L249" s="251">
        <v>0</v>
      </c>
      <c r="M249" s="251"/>
      <c r="N249" s="236">
        <f t="shared" si="20"/>
        <v>0</v>
      </c>
      <c r="O249" s="232"/>
      <c r="P249" s="232"/>
      <c r="Q249" s="232"/>
      <c r="R249" s="144"/>
      <c r="T249" s="145" t="s">
        <v>5</v>
      </c>
      <c r="U249" s="42" t="s">
        <v>43</v>
      </c>
      <c r="V249" s="146">
        <v>0</v>
      </c>
      <c r="W249" s="146">
        <f t="shared" si="21"/>
        <v>0</v>
      </c>
      <c r="X249" s="146">
        <v>7.0000000000000001E-3</v>
      </c>
      <c r="Y249" s="146">
        <f t="shared" si="22"/>
        <v>0.45121999999999995</v>
      </c>
      <c r="Z249" s="146">
        <v>0</v>
      </c>
      <c r="AA249" s="147">
        <f t="shared" si="23"/>
        <v>0</v>
      </c>
      <c r="AR249" s="19" t="s">
        <v>317</v>
      </c>
      <c r="AT249" s="19" t="s">
        <v>181</v>
      </c>
      <c r="AU249" s="19" t="s">
        <v>108</v>
      </c>
      <c r="AY249" s="19" t="s">
        <v>152</v>
      </c>
      <c r="BE249" s="148">
        <f t="shared" si="24"/>
        <v>0</v>
      </c>
      <c r="BF249" s="148">
        <f t="shared" si="25"/>
        <v>0</v>
      </c>
      <c r="BG249" s="148">
        <f t="shared" si="26"/>
        <v>0</v>
      </c>
      <c r="BH249" s="148">
        <f t="shared" si="27"/>
        <v>0</v>
      </c>
      <c r="BI249" s="148">
        <f t="shared" si="28"/>
        <v>0</v>
      </c>
      <c r="BJ249" s="19" t="s">
        <v>22</v>
      </c>
      <c r="BK249" s="148">
        <f t="shared" si="29"/>
        <v>0</v>
      </c>
      <c r="BL249" s="19" t="s">
        <v>239</v>
      </c>
      <c r="BM249" s="19" t="s">
        <v>639</v>
      </c>
    </row>
    <row r="250" spans="2:65" s="1" customFormat="1" ht="31.5" customHeight="1">
      <c r="B250" s="139"/>
      <c r="C250" s="140" t="s">
        <v>384</v>
      </c>
      <c r="D250" s="140" t="s">
        <v>154</v>
      </c>
      <c r="E250" s="141" t="s">
        <v>467</v>
      </c>
      <c r="F250" s="231" t="s">
        <v>468</v>
      </c>
      <c r="G250" s="231"/>
      <c r="H250" s="231"/>
      <c r="I250" s="231"/>
      <c r="J250" s="142" t="s">
        <v>340</v>
      </c>
      <c r="K250" s="143">
        <v>6354.1180000000004</v>
      </c>
      <c r="L250" s="251">
        <v>0</v>
      </c>
      <c r="M250" s="251"/>
      <c r="N250" s="232">
        <f t="shared" si="20"/>
        <v>0</v>
      </c>
      <c r="O250" s="232"/>
      <c r="P250" s="232"/>
      <c r="Q250" s="232"/>
      <c r="R250" s="144"/>
      <c r="T250" s="145" t="s">
        <v>5</v>
      </c>
      <c r="U250" s="42" t="s">
        <v>43</v>
      </c>
      <c r="V250" s="146">
        <v>0</v>
      </c>
      <c r="W250" s="146">
        <f t="shared" si="21"/>
        <v>0</v>
      </c>
      <c r="X250" s="146">
        <v>0</v>
      </c>
      <c r="Y250" s="146">
        <f t="shared" si="22"/>
        <v>0</v>
      </c>
      <c r="Z250" s="146">
        <v>0</v>
      </c>
      <c r="AA250" s="147">
        <f t="shared" si="23"/>
        <v>0</v>
      </c>
      <c r="AR250" s="19" t="s">
        <v>239</v>
      </c>
      <c r="AT250" s="19" t="s">
        <v>154</v>
      </c>
      <c r="AU250" s="19" t="s">
        <v>108</v>
      </c>
      <c r="AY250" s="19" t="s">
        <v>152</v>
      </c>
      <c r="BE250" s="148">
        <f t="shared" si="24"/>
        <v>0</v>
      </c>
      <c r="BF250" s="148">
        <f t="shared" si="25"/>
        <v>0</v>
      </c>
      <c r="BG250" s="148">
        <f t="shared" si="26"/>
        <v>0</v>
      </c>
      <c r="BH250" s="148">
        <f t="shared" si="27"/>
        <v>0</v>
      </c>
      <c r="BI250" s="148">
        <f t="shared" si="28"/>
        <v>0</v>
      </c>
      <c r="BJ250" s="19" t="s">
        <v>22</v>
      </c>
      <c r="BK250" s="148">
        <f t="shared" si="29"/>
        <v>0</v>
      </c>
      <c r="BL250" s="19" t="s">
        <v>239</v>
      </c>
      <c r="BM250" s="19" t="s">
        <v>640</v>
      </c>
    </row>
    <row r="251" spans="2:65" s="9" customFormat="1" ht="29.85" customHeight="1">
      <c r="B251" s="128"/>
      <c r="C251" s="129"/>
      <c r="D251" s="138" t="s">
        <v>134</v>
      </c>
      <c r="E251" s="138"/>
      <c r="F251" s="138"/>
      <c r="G251" s="138"/>
      <c r="H251" s="138"/>
      <c r="I251" s="138"/>
      <c r="J251" s="138"/>
      <c r="K251" s="138"/>
      <c r="L251" s="138"/>
      <c r="M251" s="138"/>
      <c r="N251" s="241">
        <f>BK251</f>
        <v>0</v>
      </c>
      <c r="O251" s="242"/>
      <c r="P251" s="242"/>
      <c r="Q251" s="242"/>
      <c r="R251" s="131"/>
      <c r="T251" s="132"/>
      <c r="U251" s="129"/>
      <c r="V251" s="129"/>
      <c r="W251" s="133">
        <f>SUM(W252:W259)</f>
        <v>55.047999999999995</v>
      </c>
      <c r="X251" s="129"/>
      <c r="Y251" s="133">
        <f>SUM(Y252:Y259)</f>
        <v>0.48487000000000002</v>
      </c>
      <c r="Z251" s="129"/>
      <c r="AA251" s="134">
        <f>SUM(AA252:AA259)</f>
        <v>5.1200000000000002E-2</v>
      </c>
      <c r="AR251" s="135" t="s">
        <v>108</v>
      </c>
      <c r="AT251" s="136" t="s">
        <v>77</v>
      </c>
      <c r="AU251" s="136" t="s">
        <v>22</v>
      </c>
      <c r="AY251" s="135" t="s">
        <v>152</v>
      </c>
      <c r="BK251" s="137">
        <f>SUM(BK252:BK259)</f>
        <v>0</v>
      </c>
    </row>
    <row r="252" spans="2:65" s="1" customFormat="1" ht="31.5" customHeight="1">
      <c r="B252" s="139"/>
      <c r="C252" s="140" t="s">
        <v>358</v>
      </c>
      <c r="D252" s="140" t="s">
        <v>154</v>
      </c>
      <c r="E252" s="141" t="s">
        <v>641</v>
      </c>
      <c r="F252" s="231" t="s">
        <v>642</v>
      </c>
      <c r="G252" s="231"/>
      <c r="H252" s="231"/>
      <c r="I252" s="231"/>
      <c r="J252" s="142" t="s">
        <v>361</v>
      </c>
      <c r="K252" s="143">
        <v>16</v>
      </c>
      <c r="L252" s="251">
        <v>0</v>
      </c>
      <c r="M252" s="251"/>
      <c r="N252" s="232">
        <f t="shared" ref="N252:N259" si="30">ROUND(L252*K252,2)</f>
        <v>0</v>
      </c>
      <c r="O252" s="232"/>
      <c r="P252" s="232"/>
      <c r="Q252" s="232"/>
      <c r="R252" s="144"/>
      <c r="T252" s="145" t="s">
        <v>5</v>
      </c>
      <c r="U252" s="42" t="s">
        <v>43</v>
      </c>
      <c r="V252" s="146">
        <v>0.42299999999999999</v>
      </c>
      <c r="W252" s="146">
        <f t="shared" ref="W252:W259" si="31">V252*K252</f>
        <v>6.7679999999999998</v>
      </c>
      <c r="X252" s="146">
        <v>0</v>
      </c>
      <c r="Y252" s="146">
        <f t="shared" ref="Y252:Y259" si="32">X252*K252</f>
        <v>0</v>
      </c>
      <c r="Z252" s="146">
        <v>3.2000000000000002E-3</v>
      </c>
      <c r="AA252" s="147">
        <f t="shared" ref="AA252:AA259" si="33">Z252*K252</f>
        <v>5.1200000000000002E-2</v>
      </c>
      <c r="AR252" s="19" t="s">
        <v>239</v>
      </c>
      <c r="AT252" s="19" t="s">
        <v>154</v>
      </c>
      <c r="AU252" s="19" t="s">
        <v>108</v>
      </c>
      <c r="AY252" s="19" t="s">
        <v>152</v>
      </c>
      <c r="BE252" s="148">
        <f t="shared" ref="BE252:BE259" si="34">IF(U252="základní",N252,0)</f>
        <v>0</v>
      </c>
      <c r="BF252" s="148">
        <f t="shared" ref="BF252:BF259" si="35">IF(U252="snížená",N252,0)</f>
        <v>0</v>
      </c>
      <c r="BG252" s="148">
        <f t="shared" ref="BG252:BG259" si="36">IF(U252="zákl. přenesená",N252,0)</f>
        <v>0</v>
      </c>
      <c r="BH252" s="148">
        <f t="shared" ref="BH252:BH259" si="37">IF(U252="sníž. přenesená",N252,0)</f>
        <v>0</v>
      </c>
      <c r="BI252" s="148">
        <f t="shared" ref="BI252:BI259" si="38">IF(U252="nulová",N252,0)</f>
        <v>0</v>
      </c>
      <c r="BJ252" s="19" t="s">
        <v>22</v>
      </c>
      <c r="BK252" s="148">
        <f t="shared" ref="BK252:BK259" si="39">ROUND(L252*K252,2)</f>
        <v>0</v>
      </c>
      <c r="BL252" s="19" t="s">
        <v>239</v>
      </c>
      <c r="BM252" s="19" t="s">
        <v>643</v>
      </c>
    </row>
    <row r="253" spans="2:65" s="1" customFormat="1" ht="31.5" customHeight="1">
      <c r="B253" s="139"/>
      <c r="C253" s="140" t="s">
        <v>462</v>
      </c>
      <c r="D253" s="140" t="s">
        <v>154</v>
      </c>
      <c r="E253" s="141" t="s">
        <v>644</v>
      </c>
      <c r="F253" s="231" t="s">
        <v>645</v>
      </c>
      <c r="G253" s="231"/>
      <c r="H253" s="231"/>
      <c r="I253" s="231"/>
      <c r="J253" s="142" t="s">
        <v>361</v>
      </c>
      <c r="K253" s="143">
        <v>16</v>
      </c>
      <c r="L253" s="251">
        <v>0</v>
      </c>
      <c r="M253" s="251"/>
      <c r="N253" s="232">
        <f t="shared" si="30"/>
        <v>0</v>
      </c>
      <c r="O253" s="232"/>
      <c r="P253" s="232"/>
      <c r="Q253" s="232"/>
      <c r="R253" s="144"/>
      <c r="T253" s="145" t="s">
        <v>5</v>
      </c>
      <c r="U253" s="42" t="s">
        <v>43</v>
      </c>
      <c r="V253" s="146">
        <v>2.8</v>
      </c>
      <c r="W253" s="146">
        <f t="shared" si="31"/>
        <v>44.8</v>
      </c>
      <c r="X253" s="146">
        <v>0</v>
      </c>
      <c r="Y253" s="146">
        <f t="shared" si="32"/>
        <v>0</v>
      </c>
      <c r="Z253" s="146">
        <v>0</v>
      </c>
      <c r="AA253" s="147">
        <f t="shared" si="33"/>
        <v>0</v>
      </c>
      <c r="AR253" s="19" t="s">
        <v>239</v>
      </c>
      <c r="AT253" s="19" t="s">
        <v>154</v>
      </c>
      <c r="AU253" s="19" t="s">
        <v>108</v>
      </c>
      <c r="AY253" s="19" t="s">
        <v>152</v>
      </c>
      <c r="BE253" s="148">
        <f t="shared" si="34"/>
        <v>0</v>
      </c>
      <c r="BF253" s="148">
        <f t="shared" si="35"/>
        <v>0</v>
      </c>
      <c r="BG253" s="148">
        <f t="shared" si="36"/>
        <v>0</v>
      </c>
      <c r="BH253" s="148">
        <f t="shared" si="37"/>
        <v>0</v>
      </c>
      <c r="BI253" s="148">
        <f t="shared" si="38"/>
        <v>0</v>
      </c>
      <c r="BJ253" s="19" t="s">
        <v>22</v>
      </c>
      <c r="BK253" s="148">
        <f t="shared" si="39"/>
        <v>0</v>
      </c>
      <c r="BL253" s="19" t="s">
        <v>239</v>
      </c>
      <c r="BM253" s="19" t="s">
        <v>646</v>
      </c>
    </row>
    <row r="254" spans="2:65" s="1" customFormat="1" ht="31.5" customHeight="1">
      <c r="B254" s="139"/>
      <c r="C254" s="157" t="s">
        <v>479</v>
      </c>
      <c r="D254" s="157" t="s">
        <v>181</v>
      </c>
      <c r="E254" s="158" t="s">
        <v>647</v>
      </c>
      <c r="F254" s="235" t="s">
        <v>648</v>
      </c>
      <c r="G254" s="235"/>
      <c r="H254" s="235"/>
      <c r="I254" s="235"/>
      <c r="J254" s="159" t="s">
        <v>361</v>
      </c>
      <c r="K254" s="160">
        <v>16</v>
      </c>
      <c r="L254" s="251">
        <v>0</v>
      </c>
      <c r="M254" s="251"/>
      <c r="N254" s="236">
        <f t="shared" si="30"/>
        <v>0</v>
      </c>
      <c r="O254" s="232"/>
      <c r="P254" s="232"/>
      <c r="Q254" s="232"/>
      <c r="R254" s="144"/>
      <c r="T254" s="145" t="s">
        <v>5</v>
      </c>
      <c r="U254" s="42" t="s">
        <v>43</v>
      </c>
      <c r="V254" s="146">
        <v>0</v>
      </c>
      <c r="W254" s="146">
        <f t="shared" si="31"/>
        <v>0</v>
      </c>
      <c r="X254" s="146">
        <v>9.7000000000000003E-3</v>
      </c>
      <c r="Y254" s="146">
        <f t="shared" si="32"/>
        <v>0.1552</v>
      </c>
      <c r="Z254" s="146">
        <v>0</v>
      </c>
      <c r="AA254" s="147">
        <f t="shared" si="33"/>
        <v>0</v>
      </c>
      <c r="AR254" s="19" t="s">
        <v>317</v>
      </c>
      <c r="AT254" s="19" t="s">
        <v>181</v>
      </c>
      <c r="AU254" s="19" t="s">
        <v>108</v>
      </c>
      <c r="AY254" s="19" t="s">
        <v>152</v>
      </c>
      <c r="BE254" s="148">
        <f t="shared" si="34"/>
        <v>0</v>
      </c>
      <c r="BF254" s="148">
        <f t="shared" si="35"/>
        <v>0</v>
      </c>
      <c r="BG254" s="148">
        <f t="shared" si="36"/>
        <v>0</v>
      </c>
      <c r="BH254" s="148">
        <f t="shared" si="37"/>
        <v>0</v>
      </c>
      <c r="BI254" s="148">
        <f t="shared" si="38"/>
        <v>0</v>
      </c>
      <c r="BJ254" s="19" t="s">
        <v>22</v>
      </c>
      <c r="BK254" s="148">
        <f t="shared" si="39"/>
        <v>0</v>
      </c>
      <c r="BL254" s="19" t="s">
        <v>239</v>
      </c>
      <c r="BM254" s="19" t="s">
        <v>649</v>
      </c>
    </row>
    <row r="255" spans="2:65" s="1" customFormat="1" ht="22.5" customHeight="1">
      <c r="B255" s="139"/>
      <c r="C255" s="140" t="s">
        <v>367</v>
      </c>
      <c r="D255" s="140" t="s">
        <v>154</v>
      </c>
      <c r="E255" s="141" t="s">
        <v>650</v>
      </c>
      <c r="F255" s="231" t="s">
        <v>651</v>
      </c>
      <c r="G255" s="231"/>
      <c r="H255" s="231"/>
      <c r="I255" s="231"/>
      <c r="J255" s="142" t="s">
        <v>361</v>
      </c>
      <c r="K255" s="143">
        <v>2</v>
      </c>
      <c r="L255" s="251">
        <v>0</v>
      </c>
      <c r="M255" s="251"/>
      <c r="N255" s="232">
        <f t="shared" si="30"/>
        <v>0</v>
      </c>
      <c r="O255" s="232"/>
      <c r="P255" s="232"/>
      <c r="Q255" s="232"/>
      <c r="R255" s="144"/>
      <c r="T255" s="145" t="s">
        <v>5</v>
      </c>
      <c r="U255" s="42" t="s">
        <v>43</v>
      </c>
      <c r="V255" s="146">
        <v>0.45</v>
      </c>
      <c r="W255" s="146">
        <f t="shared" si="31"/>
        <v>0.9</v>
      </c>
      <c r="X255" s="146">
        <v>1.0000000000000001E-5</v>
      </c>
      <c r="Y255" s="146">
        <f t="shared" si="32"/>
        <v>2.0000000000000002E-5</v>
      </c>
      <c r="Z255" s="146">
        <v>0</v>
      </c>
      <c r="AA255" s="147">
        <f t="shared" si="33"/>
        <v>0</v>
      </c>
      <c r="AR255" s="19" t="s">
        <v>239</v>
      </c>
      <c r="AT255" s="19" t="s">
        <v>154</v>
      </c>
      <c r="AU255" s="19" t="s">
        <v>108</v>
      </c>
      <c r="AY255" s="19" t="s">
        <v>152</v>
      </c>
      <c r="BE255" s="148">
        <f t="shared" si="34"/>
        <v>0</v>
      </c>
      <c r="BF255" s="148">
        <f t="shared" si="35"/>
        <v>0</v>
      </c>
      <c r="BG255" s="148">
        <f t="shared" si="36"/>
        <v>0</v>
      </c>
      <c r="BH255" s="148">
        <f t="shared" si="37"/>
        <v>0</v>
      </c>
      <c r="BI255" s="148">
        <f t="shared" si="38"/>
        <v>0</v>
      </c>
      <c r="BJ255" s="19" t="s">
        <v>22</v>
      </c>
      <c r="BK255" s="148">
        <f t="shared" si="39"/>
        <v>0</v>
      </c>
      <c r="BL255" s="19" t="s">
        <v>239</v>
      </c>
      <c r="BM255" s="19" t="s">
        <v>652</v>
      </c>
    </row>
    <row r="256" spans="2:65" s="1" customFormat="1" ht="31.5" customHeight="1">
      <c r="B256" s="139"/>
      <c r="C256" s="157" t="s">
        <v>371</v>
      </c>
      <c r="D256" s="157" t="s">
        <v>181</v>
      </c>
      <c r="E256" s="158" t="s">
        <v>455</v>
      </c>
      <c r="F256" s="235" t="s">
        <v>456</v>
      </c>
      <c r="G256" s="235"/>
      <c r="H256" s="235"/>
      <c r="I256" s="235"/>
      <c r="J256" s="159" t="s">
        <v>361</v>
      </c>
      <c r="K256" s="160">
        <v>2</v>
      </c>
      <c r="L256" s="251">
        <v>0</v>
      </c>
      <c r="M256" s="251"/>
      <c r="N256" s="236">
        <f t="shared" si="30"/>
        <v>0</v>
      </c>
      <c r="O256" s="232"/>
      <c r="P256" s="232"/>
      <c r="Q256" s="232"/>
      <c r="R256" s="144"/>
      <c r="T256" s="145" t="s">
        <v>5</v>
      </c>
      <c r="U256" s="42" t="s">
        <v>43</v>
      </c>
      <c r="V256" s="146">
        <v>0</v>
      </c>
      <c r="W256" s="146">
        <f t="shared" si="31"/>
        <v>0</v>
      </c>
      <c r="X256" s="146">
        <v>4.7000000000000002E-3</v>
      </c>
      <c r="Y256" s="146">
        <f t="shared" si="32"/>
        <v>9.4000000000000004E-3</v>
      </c>
      <c r="Z256" s="146">
        <v>0</v>
      </c>
      <c r="AA256" s="147">
        <f t="shared" si="33"/>
        <v>0</v>
      </c>
      <c r="AR256" s="19" t="s">
        <v>317</v>
      </c>
      <c r="AT256" s="19" t="s">
        <v>181</v>
      </c>
      <c r="AU256" s="19" t="s">
        <v>108</v>
      </c>
      <c r="AY256" s="19" t="s">
        <v>152</v>
      </c>
      <c r="BE256" s="148">
        <f t="shared" si="34"/>
        <v>0</v>
      </c>
      <c r="BF256" s="148">
        <f t="shared" si="35"/>
        <v>0</v>
      </c>
      <c r="BG256" s="148">
        <f t="shared" si="36"/>
        <v>0</v>
      </c>
      <c r="BH256" s="148">
        <f t="shared" si="37"/>
        <v>0</v>
      </c>
      <c r="BI256" s="148">
        <f t="shared" si="38"/>
        <v>0</v>
      </c>
      <c r="BJ256" s="19" t="s">
        <v>22</v>
      </c>
      <c r="BK256" s="148">
        <f t="shared" si="39"/>
        <v>0</v>
      </c>
      <c r="BL256" s="19" t="s">
        <v>239</v>
      </c>
      <c r="BM256" s="19" t="s">
        <v>653</v>
      </c>
    </row>
    <row r="257" spans="2:65" s="1" customFormat="1" ht="31.5" customHeight="1">
      <c r="B257" s="139"/>
      <c r="C257" s="140" t="s">
        <v>283</v>
      </c>
      <c r="D257" s="140" t="s">
        <v>154</v>
      </c>
      <c r="E257" s="141" t="s">
        <v>480</v>
      </c>
      <c r="F257" s="231" t="s">
        <v>481</v>
      </c>
      <c r="G257" s="231"/>
      <c r="H257" s="231"/>
      <c r="I257" s="231"/>
      <c r="J257" s="142" t="s">
        <v>165</v>
      </c>
      <c r="K257" s="143">
        <v>5</v>
      </c>
      <c r="L257" s="251">
        <v>0</v>
      </c>
      <c r="M257" s="251"/>
      <c r="N257" s="232">
        <f t="shared" si="30"/>
        <v>0</v>
      </c>
      <c r="O257" s="232"/>
      <c r="P257" s="232"/>
      <c r="Q257" s="232"/>
      <c r="R257" s="144"/>
      <c r="T257" s="145" t="s">
        <v>5</v>
      </c>
      <c r="U257" s="42" t="s">
        <v>43</v>
      </c>
      <c r="V257" s="146">
        <v>0.51600000000000001</v>
      </c>
      <c r="W257" s="146">
        <f t="shared" si="31"/>
        <v>2.58</v>
      </c>
      <c r="X257" s="146">
        <v>5.0000000000000002E-5</v>
      </c>
      <c r="Y257" s="146">
        <f t="shared" si="32"/>
        <v>2.5000000000000001E-4</v>
      </c>
      <c r="Z257" s="146">
        <v>0</v>
      </c>
      <c r="AA257" s="147">
        <f t="shared" si="33"/>
        <v>0</v>
      </c>
      <c r="AR257" s="19" t="s">
        <v>239</v>
      </c>
      <c r="AT257" s="19" t="s">
        <v>154</v>
      </c>
      <c r="AU257" s="19" t="s">
        <v>108</v>
      </c>
      <c r="AY257" s="19" t="s">
        <v>152</v>
      </c>
      <c r="BE257" s="148">
        <f t="shared" si="34"/>
        <v>0</v>
      </c>
      <c r="BF257" s="148">
        <f t="shared" si="35"/>
        <v>0</v>
      </c>
      <c r="BG257" s="148">
        <f t="shared" si="36"/>
        <v>0</v>
      </c>
      <c r="BH257" s="148">
        <f t="shared" si="37"/>
        <v>0</v>
      </c>
      <c r="BI257" s="148">
        <f t="shared" si="38"/>
        <v>0</v>
      </c>
      <c r="BJ257" s="19" t="s">
        <v>22</v>
      </c>
      <c r="BK257" s="148">
        <f t="shared" si="39"/>
        <v>0</v>
      </c>
      <c r="BL257" s="19" t="s">
        <v>239</v>
      </c>
      <c r="BM257" s="19" t="s">
        <v>654</v>
      </c>
    </row>
    <row r="258" spans="2:65" s="1" customFormat="1" ht="22.5" customHeight="1">
      <c r="B258" s="139"/>
      <c r="C258" s="157" t="s">
        <v>226</v>
      </c>
      <c r="D258" s="157" t="s">
        <v>181</v>
      </c>
      <c r="E258" s="158" t="s">
        <v>655</v>
      </c>
      <c r="F258" s="235" t="s">
        <v>485</v>
      </c>
      <c r="G258" s="235"/>
      <c r="H258" s="235"/>
      <c r="I258" s="235"/>
      <c r="J258" s="159" t="s">
        <v>165</v>
      </c>
      <c r="K258" s="160">
        <v>5</v>
      </c>
      <c r="L258" s="251">
        <v>0</v>
      </c>
      <c r="M258" s="251"/>
      <c r="N258" s="236">
        <f t="shared" si="30"/>
        <v>0</v>
      </c>
      <c r="O258" s="232"/>
      <c r="P258" s="232"/>
      <c r="Q258" s="232"/>
      <c r="R258" s="144"/>
      <c r="T258" s="145" t="s">
        <v>5</v>
      </c>
      <c r="U258" s="42" t="s">
        <v>43</v>
      </c>
      <c r="V258" s="146">
        <v>0</v>
      </c>
      <c r="W258" s="146">
        <f t="shared" si="31"/>
        <v>0</v>
      </c>
      <c r="X258" s="146">
        <v>6.4000000000000001E-2</v>
      </c>
      <c r="Y258" s="146">
        <f t="shared" si="32"/>
        <v>0.32</v>
      </c>
      <c r="Z258" s="146">
        <v>0</v>
      </c>
      <c r="AA258" s="147">
        <f t="shared" si="33"/>
        <v>0</v>
      </c>
      <c r="AR258" s="19" t="s">
        <v>317</v>
      </c>
      <c r="AT258" s="19" t="s">
        <v>181</v>
      </c>
      <c r="AU258" s="19" t="s">
        <v>108</v>
      </c>
      <c r="AY258" s="19" t="s">
        <v>152</v>
      </c>
      <c r="BE258" s="148">
        <f t="shared" si="34"/>
        <v>0</v>
      </c>
      <c r="BF258" s="148">
        <f t="shared" si="35"/>
        <v>0</v>
      </c>
      <c r="BG258" s="148">
        <f t="shared" si="36"/>
        <v>0</v>
      </c>
      <c r="BH258" s="148">
        <f t="shared" si="37"/>
        <v>0</v>
      </c>
      <c r="BI258" s="148">
        <f t="shared" si="38"/>
        <v>0</v>
      </c>
      <c r="BJ258" s="19" t="s">
        <v>22</v>
      </c>
      <c r="BK258" s="148">
        <f t="shared" si="39"/>
        <v>0</v>
      </c>
      <c r="BL258" s="19" t="s">
        <v>239</v>
      </c>
      <c r="BM258" s="19" t="s">
        <v>656</v>
      </c>
    </row>
    <row r="259" spans="2:65" s="1" customFormat="1" ht="31.5" customHeight="1">
      <c r="B259" s="139"/>
      <c r="C259" s="140" t="s">
        <v>657</v>
      </c>
      <c r="D259" s="140" t="s">
        <v>154</v>
      </c>
      <c r="E259" s="141" t="s">
        <v>488</v>
      </c>
      <c r="F259" s="231" t="s">
        <v>489</v>
      </c>
      <c r="G259" s="231"/>
      <c r="H259" s="231"/>
      <c r="I259" s="231"/>
      <c r="J259" s="142" t="s">
        <v>340</v>
      </c>
      <c r="K259" s="143">
        <v>2002.73</v>
      </c>
      <c r="L259" s="251">
        <v>0</v>
      </c>
      <c r="M259" s="251"/>
      <c r="N259" s="232">
        <f t="shared" si="30"/>
        <v>0</v>
      </c>
      <c r="O259" s="232"/>
      <c r="P259" s="232"/>
      <c r="Q259" s="232"/>
      <c r="R259" s="144"/>
      <c r="T259" s="145" t="s">
        <v>5</v>
      </c>
      <c r="U259" s="42" t="s">
        <v>43</v>
      </c>
      <c r="V259" s="146">
        <v>0</v>
      </c>
      <c r="W259" s="146">
        <f t="shared" si="31"/>
        <v>0</v>
      </c>
      <c r="X259" s="146">
        <v>0</v>
      </c>
      <c r="Y259" s="146">
        <f t="shared" si="32"/>
        <v>0</v>
      </c>
      <c r="Z259" s="146">
        <v>0</v>
      </c>
      <c r="AA259" s="147">
        <f t="shared" si="33"/>
        <v>0</v>
      </c>
      <c r="AR259" s="19" t="s">
        <v>239</v>
      </c>
      <c r="AT259" s="19" t="s">
        <v>154</v>
      </c>
      <c r="AU259" s="19" t="s">
        <v>108</v>
      </c>
      <c r="AY259" s="19" t="s">
        <v>152</v>
      </c>
      <c r="BE259" s="148">
        <f t="shared" si="34"/>
        <v>0</v>
      </c>
      <c r="BF259" s="148">
        <f t="shared" si="35"/>
        <v>0</v>
      </c>
      <c r="BG259" s="148">
        <f t="shared" si="36"/>
        <v>0</v>
      </c>
      <c r="BH259" s="148">
        <f t="shared" si="37"/>
        <v>0</v>
      </c>
      <c r="BI259" s="148">
        <f t="shared" si="38"/>
        <v>0</v>
      </c>
      <c r="BJ259" s="19" t="s">
        <v>22</v>
      </c>
      <c r="BK259" s="148">
        <f t="shared" si="39"/>
        <v>0</v>
      </c>
      <c r="BL259" s="19" t="s">
        <v>239</v>
      </c>
      <c r="BM259" s="19" t="s">
        <v>658</v>
      </c>
    </row>
    <row r="260" spans="2:65" s="9" customFormat="1" ht="29.85" customHeight="1">
      <c r="B260" s="128"/>
      <c r="C260" s="129"/>
      <c r="D260" s="138" t="s">
        <v>136</v>
      </c>
      <c r="E260" s="138"/>
      <c r="F260" s="138"/>
      <c r="G260" s="138"/>
      <c r="H260" s="138"/>
      <c r="I260" s="138"/>
      <c r="J260" s="138"/>
      <c r="K260" s="138"/>
      <c r="L260" s="138"/>
      <c r="M260" s="138"/>
      <c r="N260" s="241">
        <f>BK260</f>
        <v>0</v>
      </c>
      <c r="O260" s="242"/>
      <c r="P260" s="242"/>
      <c r="Q260" s="242"/>
      <c r="R260" s="131"/>
      <c r="T260" s="132"/>
      <c r="U260" s="129"/>
      <c r="V260" s="129"/>
      <c r="W260" s="133">
        <f>SUM(W261:W264)</f>
        <v>39.727155000000003</v>
      </c>
      <c r="X260" s="129"/>
      <c r="Y260" s="133">
        <f>SUM(Y261:Y264)</f>
        <v>6.3354749999999987E-2</v>
      </c>
      <c r="Z260" s="129"/>
      <c r="AA260" s="134">
        <f>SUM(AA261:AA264)</f>
        <v>0</v>
      </c>
      <c r="AR260" s="135" t="s">
        <v>108</v>
      </c>
      <c r="AT260" s="136" t="s">
        <v>77</v>
      </c>
      <c r="AU260" s="136" t="s">
        <v>22</v>
      </c>
      <c r="AY260" s="135" t="s">
        <v>152</v>
      </c>
      <c r="BK260" s="137">
        <f>SUM(BK261:BK264)</f>
        <v>0</v>
      </c>
    </row>
    <row r="261" spans="2:65" s="1" customFormat="1" ht="31.5" customHeight="1">
      <c r="B261" s="139"/>
      <c r="C261" s="140" t="s">
        <v>257</v>
      </c>
      <c r="D261" s="140" t="s">
        <v>154</v>
      </c>
      <c r="E261" s="141" t="s">
        <v>504</v>
      </c>
      <c r="F261" s="231" t="s">
        <v>505</v>
      </c>
      <c r="G261" s="231"/>
      <c r="H261" s="231"/>
      <c r="I261" s="231"/>
      <c r="J261" s="142" t="s">
        <v>169</v>
      </c>
      <c r="K261" s="143">
        <v>74.534999999999997</v>
      </c>
      <c r="L261" s="251">
        <v>0</v>
      </c>
      <c r="M261" s="251"/>
      <c r="N261" s="232">
        <f>ROUND(L261*K261,2)</f>
        <v>0</v>
      </c>
      <c r="O261" s="232"/>
      <c r="P261" s="232"/>
      <c r="Q261" s="232"/>
      <c r="R261" s="144"/>
      <c r="T261" s="145" t="s">
        <v>5</v>
      </c>
      <c r="U261" s="42" t="s">
        <v>43</v>
      </c>
      <c r="V261" s="146">
        <v>0.53300000000000003</v>
      </c>
      <c r="W261" s="146">
        <f>V261*K261</f>
        <v>39.727155000000003</v>
      </c>
      <c r="X261" s="146">
        <v>0</v>
      </c>
      <c r="Y261" s="146">
        <f>X261*K261</f>
        <v>0</v>
      </c>
      <c r="Z261" s="146">
        <v>0</v>
      </c>
      <c r="AA261" s="147">
        <f>Z261*K261</f>
        <v>0</v>
      </c>
      <c r="AR261" s="19" t="s">
        <v>239</v>
      </c>
      <c r="AT261" s="19" t="s">
        <v>154</v>
      </c>
      <c r="AU261" s="19" t="s">
        <v>108</v>
      </c>
      <c r="AY261" s="19" t="s">
        <v>152</v>
      </c>
      <c r="BE261" s="148">
        <f>IF(U261="základní",N261,0)</f>
        <v>0</v>
      </c>
      <c r="BF261" s="148">
        <f>IF(U261="snížená",N261,0)</f>
        <v>0</v>
      </c>
      <c r="BG261" s="148">
        <f>IF(U261="zákl. přenesená",N261,0)</f>
        <v>0</v>
      </c>
      <c r="BH261" s="148">
        <f>IF(U261="sníž. přenesená",N261,0)</f>
        <v>0</v>
      </c>
      <c r="BI261" s="148">
        <f>IF(U261="nulová",N261,0)</f>
        <v>0</v>
      </c>
      <c r="BJ261" s="19" t="s">
        <v>22</v>
      </c>
      <c r="BK261" s="148">
        <f>ROUND(L261*K261,2)</f>
        <v>0</v>
      </c>
      <c r="BL261" s="19" t="s">
        <v>239</v>
      </c>
      <c r="BM261" s="19" t="s">
        <v>659</v>
      </c>
    </row>
    <row r="262" spans="2:65" s="10" customFormat="1" ht="22.5" customHeight="1">
      <c r="B262" s="149"/>
      <c r="C262" s="150"/>
      <c r="D262" s="150"/>
      <c r="E262" s="151" t="s">
        <v>5</v>
      </c>
      <c r="F262" s="233" t="s">
        <v>621</v>
      </c>
      <c r="G262" s="234"/>
      <c r="H262" s="234"/>
      <c r="I262" s="234"/>
      <c r="J262" s="150"/>
      <c r="K262" s="152">
        <v>74.534999999999997</v>
      </c>
      <c r="L262" s="150"/>
      <c r="M262" s="150"/>
      <c r="N262" s="150"/>
      <c r="O262" s="150"/>
      <c r="P262" s="150"/>
      <c r="Q262" s="150"/>
      <c r="R262" s="153"/>
      <c r="T262" s="154"/>
      <c r="U262" s="150"/>
      <c r="V262" s="150"/>
      <c r="W262" s="150"/>
      <c r="X262" s="150"/>
      <c r="Y262" s="150"/>
      <c r="Z262" s="150"/>
      <c r="AA262" s="155"/>
      <c r="AT262" s="156" t="s">
        <v>161</v>
      </c>
      <c r="AU262" s="156" t="s">
        <v>108</v>
      </c>
      <c r="AV262" s="10" t="s">
        <v>108</v>
      </c>
      <c r="AW262" s="10" t="s">
        <v>36</v>
      </c>
      <c r="AX262" s="10" t="s">
        <v>22</v>
      </c>
      <c r="AY262" s="156" t="s">
        <v>152</v>
      </c>
    </row>
    <row r="263" spans="2:65" s="1" customFormat="1" ht="31.5" customHeight="1">
      <c r="B263" s="139"/>
      <c r="C263" s="157" t="s">
        <v>261</v>
      </c>
      <c r="D263" s="157" t="s">
        <v>181</v>
      </c>
      <c r="E263" s="158" t="s">
        <v>508</v>
      </c>
      <c r="F263" s="235" t="s">
        <v>509</v>
      </c>
      <c r="G263" s="235"/>
      <c r="H263" s="235"/>
      <c r="I263" s="235"/>
      <c r="J263" s="159" t="s">
        <v>169</v>
      </c>
      <c r="K263" s="160">
        <v>74.534999999999997</v>
      </c>
      <c r="L263" s="251">
        <v>0</v>
      </c>
      <c r="M263" s="251"/>
      <c r="N263" s="236">
        <f>ROUND(L263*K263,2)</f>
        <v>0</v>
      </c>
      <c r="O263" s="232"/>
      <c r="P263" s="232"/>
      <c r="Q263" s="232"/>
      <c r="R263" s="144"/>
      <c r="T263" s="145" t="s">
        <v>5</v>
      </c>
      <c r="U263" s="42" t="s">
        <v>43</v>
      </c>
      <c r="V263" s="146">
        <v>0</v>
      </c>
      <c r="W263" s="146">
        <f>V263*K263</f>
        <v>0</v>
      </c>
      <c r="X263" s="146">
        <v>8.4999999999999995E-4</v>
      </c>
      <c r="Y263" s="146">
        <f>X263*K263</f>
        <v>6.3354749999999987E-2</v>
      </c>
      <c r="Z263" s="146">
        <v>0</v>
      </c>
      <c r="AA263" s="147">
        <f>Z263*K263</f>
        <v>0</v>
      </c>
      <c r="AR263" s="19" t="s">
        <v>317</v>
      </c>
      <c r="AT263" s="19" t="s">
        <v>181</v>
      </c>
      <c r="AU263" s="19" t="s">
        <v>108</v>
      </c>
      <c r="AY263" s="19" t="s">
        <v>152</v>
      </c>
      <c r="BE263" s="148">
        <f>IF(U263="základní",N263,0)</f>
        <v>0</v>
      </c>
      <c r="BF263" s="148">
        <f>IF(U263="snížená",N263,0)</f>
        <v>0</v>
      </c>
      <c r="BG263" s="148">
        <f>IF(U263="zákl. přenesená",N263,0)</f>
        <v>0</v>
      </c>
      <c r="BH263" s="148">
        <f>IF(U263="sníž. přenesená",N263,0)</f>
        <v>0</v>
      </c>
      <c r="BI263" s="148">
        <f>IF(U263="nulová",N263,0)</f>
        <v>0</v>
      </c>
      <c r="BJ263" s="19" t="s">
        <v>22</v>
      </c>
      <c r="BK263" s="148">
        <f>ROUND(L263*K263,2)</f>
        <v>0</v>
      </c>
      <c r="BL263" s="19" t="s">
        <v>239</v>
      </c>
      <c r="BM263" s="19" t="s">
        <v>660</v>
      </c>
    </row>
    <row r="264" spans="2:65" s="1" customFormat="1" ht="31.5" customHeight="1">
      <c r="B264" s="139"/>
      <c r="C264" s="140" t="s">
        <v>265</v>
      </c>
      <c r="D264" s="140" t="s">
        <v>154</v>
      </c>
      <c r="E264" s="141" t="s">
        <v>512</v>
      </c>
      <c r="F264" s="231" t="s">
        <v>513</v>
      </c>
      <c r="G264" s="231"/>
      <c r="H264" s="231"/>
      <c r="I264" s="231"/>
      <c r="J264" s="142" t="s">
        <v>340</v>
      </c>
      <c r="K264" s="143">
        <v>254.16399999999999</v>
      </c>
      <c r="L264" s="251">
        <v>0</v>
      </c>
      <c r="M264" s="251"/>
      <c r="N264" s="232">
        <f>ROUND(L264*K264,2)</f>
        <v>0</v>
      </c>
      <c r="O264" s="232"/>
      <c r="P264" s="232"/>
      <c r="Q264" s="232"/>
      <c r="R264" s="144"/>
      <c r="T264" s="145" t="s">
        <v>5</v>
      </c>
      <c r="U264" s="42" t="s">
        <v>43</v>
      </c>
      <c r="V264" s="146">
        <v>0</v>
      </c>
      <c r="W264" s="146">
        <f>V264*K264</f>
        <v>0</v>
      </c>
      <c r="X264" s="146">
        <v>0</v>
      </c>
      <c r="Y264" s="146">
        <f>X264*K264</f>
        <v>0</v>
      </c>
      <c r="Z264" s="146">
        <v>0</v>
      </c>
      <c r="AA264" s="147">
        <f>Z264*K264</f>
        <v>0</v>
      </c>
      <c r="AR264" s="19" t="s">
        <v>239</v>
      </c>
      <c r="AT264" s="19" t="s">
        <v>154</v>
      </c>
      <c r="AU264" s="19" t="s">
        <v>108</v>
      </c>
      <c r="AY264" s="19" t="s">
        <v>152</v>
      </c>
      <c r="BE264" s="148">
        <f>IF(U264="základní",N264,0)</f>
        <v>0</v>
      </c>
      <c r="BF264" s="148">
        <f>IF(U264="snížená",N264,0)</f>
        <v>0</v>
      </c>
      <c r="BG264" s="148">
        <f>IF(U264="zákl. přenesená",N264,0)</f>
        <v>0</v>
      </c>
      <c r="BH264" s="148">
        <f>IF(U264="sníž. přenesená",N264,0)</f>
        <v>0</v>
      </c>
      <c r="BI264" s="148">
        <f>IF(U264="nulová",N264,0)</f>
        <v>0</v>
      </c>
      <c r="BJ264" s="19" t="s">
        <v>22</v>
      </c>
      <c r="BK264" s="148">
        <f>ROUND(L264*K264,2)</f>
        <v>0</v>
      </c>
      <c r="BL264" s="19" t="s">
        <v>239</v>
      </c>
      <c r="BM264" s="19" t="s">
        <v>661</v>
      </c>
    </row>
    <row r="265" spans="2:65" s="9" customFormat="1" ht="29.85" customHeight="1">
      <c r="B265" s="128"/>
      <c r="C265" s="129"/>
      <c r="D265" s="138" t="s">
        <v>516</v>
      </c>
      <c r="E265" s="138"/>
      <c r="F265" s="138"/>
      <c r="G265" s="138"/>
      <c r="H265" s="138"/>
      <c r="I265" s="138"/>
      <c r="J265" s="138"/>
      <c r="K265" s="138"/>
      <c r="L265" s="138"/>
      <c r="M265" s="138"/>
      <c r="N265" s="241">
        <f>BK265</f>
        <v>0</v>
      </c>
      <c r="O265" s="242"/>
      <c r="P265" s="242"/>
      <c r="Q265" s="242"/>
      <c r="R265" s="131"/>
      <c r="T265" s="132"/>
      <c r="U265" s="129"/>
      <c r="V265" s="129"/>
      <c r="W265" s="133">
        <f>SUM(W266:W267)</f>
        <v>3.7240000000000002</v>
      </c>
      <c r="X265" s="129"/>
      <c r="Y265" s="133">
        <f>SUM(Y266:Y267)</f>
        <v>2.8500000000000001E-2</v>
      </c>
      <c r="Z265" s="129"/>
      <c r="AA265" s="134">
        <f>SUM(AA266:AA267)</f>
        <v>0</v>
      </c>
      <c r="AR265" s="135" t="s">
        <v>108</v>
      </c>
      <c r="AT265" s="136" t="s">
        <v>77</v>
      </c>
      <c r="AU265" s="136" t="s">
        <v>22</v>
      </c>
      <c r="AY265" s="135" t="s">
        <v>152</v>
      </c>
      <c r="BK265" s="137">
        <f>SUM(BK266:BK267)</f>
        <v>0</v>
      </c>
    </row>
    <row r="266" spans="2:65" s="1" customFormat="1" ht="31.5" customHeight="1">
      <c r="B266" s="139"/>
      <c r="C266" s="140" t="s">
        <v>363</v>
      </c>
      <c r="D266" s="140" t="s">
        <v>154</v>
      </c>
      <c r="E266" s="141" t="s">
        <v>662</v>
      </c>
      <c r="F266" s="231" t="s">
        <v>663</v>
      </c>
      <c r="G266" s="231"/>
      <c r="H266" s="231"/>
      <c r="I266" s="231"/>
      <c r="J266" s="142" t="s">
        <v>169</v>
      </c>
      <c r="K266" s="143">
        <v>38</v>
      </c>
      <c r="L266" s="251">
        <v>0</v>
      </c>
      <c r="M266" s="251"/>
      <c r="N266" s="232">
        <f>ROUND(L266*K266,2)</f>
        <v>0</v>
      </c>
      <c r="O266" s="232"/>
      <c r="P266" s="232"/>
      <c r="Q266" s="232"/>
      <c r="R266" s="144"/>
      <c r="T266" s="145" t="s">
        <v>5</v>
      </c>
      <c r="U266" s="42" t="s">
        <v>43</v>
      </c>
      <c r="V266" s="146">
        <v>9.8000000000000004E-2</v>
      </c>
      <c r="W266" s="146">
        <f>V266*K266</f>
        <v>3.7240000000000002</v>
      </c>
      <c r="X266" s="146">
        <v>7.5000000000000002E-4</v>
      </c>
      <c r="Y266" s="146">
        <f>X266*K266</f>
        <v>2.8500000000000001E-2</v>
      </c>
      <c r="Z266" s="146">
        <v>0</v>
      </c>
      <c r="AA266" s="147">
        <f>Z266*K266</f>
        <v>0</v>
      </c>
      <c r="AR266" s="19" t="s">
        <v>239</v>
      </c>
      <c r="AT266" s="19" t="s">
        <v>154</v>
      </c>
      <c r="AU266" s="19" t="s">
        <v>108</v>
      </c>
      <c r="AY266" s="19" t="s">
        <v>152</v>
      </c>
      <c r="BE266" s="148">
        <f>IF(U266="základní",N266,0)</f>
        <v>0</v>
      </c>
      <c r="BF266" s="148">
        <f>IF(U266="snížená",N266,0)</f>
        <v>0</v>
      </c>
      <c r="BG266" s="148">
        <f>IF(U266="zákl. přenesená",N266,0)</f>
        <v>0</v>
      </c>
      <c r="BH266" s="148">
        <f>IF(U266="sníž. přenesená",N266,0)</f>
        <v>0</v>
      </c>
      <c r="BI266" s="148">
        <f>IF(U266="nulová",N266,0)</f>
        <v>0</v>
      </c>
      <c r="BJ266" s="19" t="s">
        <v>22</v>
      </c>
      <c r="BK266" s="148">
        <f>ROUND(L266*K266,2)</f>
        <v>0</v>
      </c>
      <c r="BL266" s="19" t="s">
        <v>239</v>
      </c>
      <c r="BM266" s="19" t="s">
        <v>664</v>
      </c>
    </row>
    <row r="267" spans="2:65" s="10" customFormat="1" ht="22.5" customHeight="1">
      <c r="B267" s="149"/>
      <c r="C267" s="150"/>
      <c r="D267" s="150"/>
      <c r="E267" s="151" t="s">
        <v>5</v>
      </c>
      <c r="F267" s="233" t="s">
        <v>665</v>
      </c>
      <c r="G267" s="234"/>
      <c r="H267" s="234"/>
      <c r="I267" s="234"/>
      <c r="J267" s="150"/>
      <c r="K267" s="152">
        <v>38</v>
      </c>
      <c r="L267" s="150"/>
      <c r="M267" s="150"/>
      <c r="N267" s="150"/>
      <c r="O267" s="150"/>
      <c r="P267" s="150"/>
      <c r="Q267" s="150"/>
      <c r="R267" s="153"/>
      <c r="T267" s="154"/>
      <c r="U267" s="150"/>
      <c r="V267" s="150"/>
      <c r="W267" s="150"/>
      <c r="X267" s="150"/>
      <c r="Y267" s="150"/>
      <c r="Z267" s="150"/>
      <c r="AA267" s="155"/>
      <c r="AT267" s="156" t="s">
        <v>161</v>
      </c>
      <c r="AU267" s="156" t="s">
        <v>108</v>
      </c>
      <c r="AV267" s="10" t="s">
        <v>108</v>
      </c>
      <c r="AW267" s="10" t="s">
        <v>36</v>
      </c>
      <c r="AX267" s="10" t="s">
        <v>22</v>
      </c>
      <c r="AY267" s="156" t="s">
        <v>152</v>
      </c>
    </row>
    <row r="268" spans="2:65" s="9" customFormat="1" ht="37.35" customHeight="1">
      <c r="B268" s="128"/>
      <c r="C268" s="129"/>
      <c r="D268" s="130" t="s">
        <v>517</v>
      </c>
      <c r="E268" s="130"/>
      <c r="F268" s="130"/>
      <c r="G268" s="130"/>
      <c r="H268" s="130"/>
      <c r="I268" s="130"/>
      <c r="J268" s="130"/>
      <c r="K268" s="130"/>
      <c r="L268" s="130"/>
      <c r="M268" s="130"/>
      <c r="N268" s="247">
        <f>BK268</f>
        <v>0</v>
      </c>
      <c r="O268" s="223"/>
      <c r="P268" s="223"/>
      <c r="Q268" s="223"/>
      <c r="R268" s="131"/>
      <c r="T268" s="132"/>
      <c r="U268" s="129"/>
      <c r="V268" s="129"/>
      <c r="W268" s="133">
        <f>W269</f>
        <v>0</v>
      </c>
      <c r="X268" s="129"/>
      <c r="Y268" s="133">
        <f>Y269</f>
        <v>0</v>
      </c>
      <c r="Z268" s="129"/>
      <c r="AA268" s="134">
        <f>AA269</f>
        <v>0</v>
      </c>
      <c r="AR268" s="135" t="s">
        <v>186</v>
      </c>
      <c r="AT268" s="136" t="s">
        <v>77</v>
      </c>
      <c r="AU268" s="136" t="s">
        <v>78</v>
      </c>
      <c r="AY268" s="135" t="s">
        <v>152</v>
      </c>
      <c r="BK268" s="137">
        <f>BK269</f>
        <v>0</v>
      </c>
    </row>
    <row r="269" spans="2:65" s="9" customFormat="1" ht="19.899999999999999" customHeight="1">
      <c r="B269" s="128"/>
      <c r="C269" s="129"/>
      <c r="D269" s="138" t="s">
        <v>518</v>
      </c>
      <c r="E269" s="138"/>
      <c r="F269" s="138"/>
      <c r="G269" s="138"/>
      <c r="H269" s="138"/>
      <c r="I269" s="138"/>
      <c r="J269" s="138"/>
      <c r="K269" s="138"/>
      <c r="L269" s="138"/>
      <c r="M269" s="138"/>
      <c r="N269" s="243">
        <f>BK269</f>
        <v>0</v>
      </c>
      <c r="O269" s="244"/>
      <c r="P269" s="244"/>
      <c r="Q269" s="244"/>
      <c r="R269" s="131"/>
      <c r="T269" s="132"/>
      <c r="U269" s="129"/>
      <c r="V269" s="129"/>
      <c r="W269" s="133">
        <f>SUM(W270:W271)</f>
        <v>0</v>
      </c>
      <c r="X269" s="129"/>
      <c r="Y269" s="133">
        <f>SUM(Y270:Y271)</f>
        <v>0</v>
      </c>
      <c r="Z269" s="129"/>
      <c r="AA269" s="134">
        <f>SUM(AA270:AA271)</f>
        <v>0</v>
      </c>
      <c r="AR269" s="135" t="s">
        <v>186</v>
      </c>
      <c r="AT269" s="136" t="s">
        <v>77</v>
      </c>
      <c r="AU269" s="136" t="s">
        <v>22</v>
      </c>
      <c r="AY269" s="135" t="s">
        <v>152</v>
      </c>
      <c r="BK269" s="137">
        <f>SUM(BK270:BK271)</f>
        <v>0</v>
      </c>
    </row>
    <row r="270" spans="2:65" s="1" customFormat="1" ht="31.5" customHeight="1">
      <c r="B270" s="139"/>
      <c r="C270" s="140" t="s">
        <v>172</v>
      </c>
      <c r="D270" s="140" t="s">
        <v>154</v>
      </c>
      <c r="E270" s="141" t="s">
        <v>666</v>
      </c>
      <c r="F270" s="231" t="s">
        <v>667</v>
      </c>
      <c r="G270" s="231"/>
      <c r="H270" s="231"/>
      <c r="I270" s="231"/>
      <c r="J270" s="142" t="s">
        <v>169</v>
      </c>
      <c r="K270" s="143">
        <v>24</v>
      </c>
      <c r="L270" s="251">
        <v>0</v>
      </c>
      <c r="M270" s="251"/>
      <c r="N270" s="232">
        <f>ROUND(L270*K270,2)</f>
        <v>0</v>
      </c>
      <c r="O270" s="232"/>
      <c r="P270" s="232"/>
      <c r="Q270" s="232"/>
      <c r="R270" s="144"/>
      <c r="T270" s="145" t="s">
        <v>5</v>
      </c>
      <c r="U270" s="42" t="s">
        <v>43</v>
      </c>
      <c r="V270" s="146">
        <v>0</v>
      </c>
      <c r="W270" s="146">
        <f>V270*K270</f>
        <v>0</v>
      </c>
      <c r="X270" s="146">
        <v>0</v>
      </c>
      <c r="Y270" s="146">
        <f>X270*K270</f>
        <v>0</v>
      </c>
      <c r="Z270" s="146">
        <v>0</v>
      </c>
      <c r="AA270" s="147">
        <f>Z270*K270</f>
        <v>0</v>
      </c>
      <c r="AR270" s="19" t="s">
        <v>668</v>
      </c>
      <c r="AT270" s="19" t="s">
        <v>154</v>
      </c>
      <c r="AU270" s="19" t="s">
        <v>108</v>
      </c>
      <c r="AY270" s="19" t="s">
        <v>152</v>
      </c>
      <c r="BE270" s="148">
        <f>IF(U270="základní",N270,0)</f>
        <v>0</v>
      </c>
      <c r="BF270" s="148">
        <f>IF(U270="snížená",N270,0)</f>
        <v>0</v>
      </c>
      <c r="BG270" s="148">
        <f>IF(U270="zákl. přenesená",N270,0)</f>
        <v>0</v>
      </c>
      <c r="BH270" s="148">
        <f>IF(U270="sníž. přenesená",N270,0)</f>
        <v>0</v>
      </c>
      <c r="BI270" s="148">
        <f>IF(U270="nulová",N270,0)</f>
        <v>0</v>
      </c>
      <c r="BJ270" s="19" t="s">
        <v>22</v>
      </c>
      <c r="BK270" s="148">
        <f>ROUND(L270*K270,2)</f>
        <v>0</v>
      </c>
      <c r="BL270" s="19" t="s">
        <v>668</v>
      </c>
      <c r="BM270" s="19" t="s">
        <v>669</v>
      </c>
    </row>
    <row r="271" spans="2:65" s="10" customFormat="1" ht="22.5" customHeight="1">
      <c r="B271" s="149"/>
      <c r="C271" s="150"/>
      <c r="D271" s="150"/>
      <c r="E271" s="151" t="s">
        <v>5</v>
      </c>
      <c r="F271" s="233" t="s">
        <v>670</v>
      </c>
      <c r="G271" s="234"/>
      <c r="H271" s="234"/>
      <c r="I271" s="234"/>
      <c r="J271" s="150"/>
      <c r="K271" s="152">
        <v>24</v>
      </c>
      <c r="L271" s="150"/>
      <c r="M271" s="150"/>
      <c r="N271" s="150"/>
      <c r="O271" s="150"/>
      <c r="P271" s="150"/>
      <c r="Q271" s="150"/>
      <c r="R271" s="153"/>
      <c r="T271" s="172"/>
      <c r="U271" s="173"/>
      <c r="V271" s="173"/>
      <c r="W271" s="173"/>
      <c r="X271" s="173"/>
      <c r="Y271" s="173"/>
      <c r="Z271" s="173"/>
      <c r="AA271" s="174"/>
      <c r="AT271" s="156" t="s">
        <v>161</v>
      </c>
      <c r="AU271" s="156" t="s">
        <v>108</v>
      </c>
      <c r="AV271" s="10" t="s">
        <v>108</v>
      </c>
      <c r="AW271" s="10" t="s">
        <v>36</v>
      </c>
      <c r="AX271" s="10" t="s">
        <v>22</v>
      </c>
      <c r="AY271" s="156" t="s">
        <v>152</v>
      </c>
    </row>
    <row r="272" spans="2:65" s="1" customFormat="1" ht="6.95" customHeight="1">
      <c r="B272" s="57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9"/>
    </row>
  </sheetData>
  <mergeCells count="375">
    <mergeCell ref="N269:Q269"/>
    <mergeCell ref="H1:K1"/>
    <mergeCell ref="S2:AC2"/>
    <mergeCell ref="F267:I267"/>
    <mergeCell ref="F270:I270"/>
    <mergeCell ref="L270:M270"/>
    <mergeCell ref="N270:Q270"/>
    <mergeCell ref="F271:I271"/>
    <mergeCell ref="N128:Q128"/>
    <mergeCell ref="N129:Q129"/>
    <mergeCell ref="N130:Q130"/>
    <mergeCell ref="N135:Q135"/>
    <mergeCell ref="N170:Q170"/>
    <mergeCell ref="N188:Q188"/>
    <mergeCell ref="N194:Q194"/>
    <mergeCell ref="N196:Q196"/>
    <mergeCell ref="N197:Q197"/>
    <mergeCell ref="N210:Q210"/>
    <mergeCell ref="N216:Q216"/>
    <mergeCell ref="N220:Q220"/>
    <mergeCell ref="N223:Q223"/>
    <mergeCell ref="N225:Q225"/>
    <mergeCell ref="N234:Q234"/>
    <mergeCell ref="N251:Q251"/>
    <mergeCell ref="N265:Q265"/>
    <mergeCell ref="N268:Q268"/>
    <mergeCell ref="F262:I262"/>
    <mergeCell ref="F263:I263"/>
    <mergeCell ref="L263:M263"/>
    <mergeCell ref="N263:Q263"/>
    <mergeCell ref="F264:I264"/>
    <mergeCell ref="L264:M264"/>
    <mergeCell ref="N264:Q264"/>
    <mergeCell ref="F266:I266"/>
    <mergeCell ref="L266:M266"/>
    <mergeCell ref="N266:Q266"/>
    <mergeCell ref="F258:I258"/>
    <mergeCell ref="L258:M258"/>
    <mergeCell ref="N258:Q258"/>
    <mergeCell ref="F259:I259"/>
    <mergeCell ref="L259:M259"/>
    <mergeCell ref="N259:Q259"/>
    <mergeCell ref="F261:I261"/>
    <mergeCell ref="L261:M261"/>
    <mergeCell ref="N261:Q261"/>
    <mergeCell ref="N260:Q260"/>
    <mergeCell ref="F255:I255"/>
    <mergeCell ref="L255:M255"/>
    <mergeCell ref="N255:Q255"/>
    <mergeCell ref="F256:I256"/>
    <mergeCell ref="L256:M256"/>
    <mergeCell ref="N256:Q256"/>
    <mergeCell ref="F257:I257"/>
    <mergeCell ref="L257:M257"/>
    <mergeCell ref="N257:Q257"/>
    <mergeCell ref="F252:I252"/>
    <mergeCell ref="L252:M252"/>
    <mergeCell ref="N252:Q252"/>
    <mergeCell ref="F253:I253"/>
    <mergeCell ref="L253:M253"/>
    <mergeCell ref="N253:Q253"/>
    <mergeCell ref="F254:I254"/>
    <mergeCell ref="L254:M254"/>
    <mergeCell ref="N254:Q254"/>
    <mergeCell ref="F248:I248"/>
    <mergeCell ref="L248:M248"/>
    <mergeCell ref="N248:Q248"/>
    <mergeCell ref="F249:I249"/>
    <mergeCell ref="L249:M249"/>
    <mergeCell ref="N249:Q249"/>
    <mergeCell ref="F250:I250"/>
    <mergeCell ref="L250:M250"/>
    <mergeCell ref="N250:Q250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1:I241"/>
    <mergeCell ref="L241:M241"/>
    <mergeCell ref="N241:Q241"/>
    <mergeCell ref="F242:I242"/>
    <mergeCell ref="F243:I243"/>
    <mergeCell ref="L243:M243"/>
    <mergeCell ref="N243:Q243"/>
    <mergeCell ref="F244:I244"/>
    <mergeCell ref="L244:M244"/>
    <mergeCell ref="N244:Q244"/>
    <mergeCell ref="F236:I236"/>
    <mergeCell ref="F237:I237"/>
    <mergeCell ref="L237:M237"/>
    <mergeCell ref="N237:Q237"/>
    <mergeCell ref="F238:I238"/>
    <mergeCell ref="F239:I239"/>
    <mergeCell ref="L239:M239"/>
    <mergeCell ref="N239:Q239"/>
    <mergeCell ref="F240:I240"/>
    <mergeCell ref="F232:I232"/>
    <mergeCell ref="L232:M232"/>
    <mergeCell ref="N232:Q232"/>
    <mergeCell ref="F233:I233"/>
    <mergeCell ref="L233:M233"/>
    <mergeCell ref="N233:Q233"/>
    <mergeCell ref="F235:I235"/>
    <mergeCell ref="L235:M235"/>
    <mergeCell ref="N235:Q235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24:I224"/>
    <mergeCell ref="L224:M224"/>
    <mergeCell ref="N224:Q224"/>
    <mergeCell ref="F226:I226"/>
    <mergeCell ref="L226:M226"/>
    <mergeCell ref="N226:Q226"/>
    <mergeCell ref="F227:I227"/>
    <mergeCell ref="F228:I228"/>
    <mergeCell ref="L228:M228"/>
    <mergeCell ref="N228:Q228"/>
    <mergeCell ref="F218:I218"/>
    <mergeCell ref="L218:M218"/>
    <mergeCell ref="N218:Q218"/>
    <mergeCell ref="F219:I219"/>
    <mergeCell ref="F221:I221"/>
    <mergeCell ref="L221:M221"/>
    <mergeCell ref="N221:Q221"/>
    <mergeCell ref="F222:I222"/>
    <mergeCell ref="L222:M222"/>
    <mergeCell ref="N222:Q222"/>
    <mergeCell ref="F214:I214"/>
    <mergeCell ref="L214:M214"/>
    <mergeCell ref="N214:Q214"/>
    <mergeCell ref="F215:I215"/>
    <mergeCell ref="L215:M215"/>
    <mergeCell ref="N215:Q215"/>
    <mergeCell ref="F217:I217"/>
    <mergeCell ref="L217:M217"/>
    <mergeCell ref="N217:Q217"/>
    <mergeCell ref="F208:I208"/>
    <mergeCell ref="F209:I209"/>
    <mergeCell ref="L209:M209"/>
    <mergeCell ref="N209:Q209"/>
    <mergeCell ref="F211:I211"/>
    <mergeCell ref="L211:M211"/>
    <mergeCell ref="N211:Q211"/>
    <mergeCell ref="F212:I212"/>
    <mergeCell ref="F213:I213"/>
    <mergeCell ref="L213:M213"/>
    <mergeCell ref="N213:Q213"/>
    <mergeCell ref="F203:I203"/>
    <mergeCell ref="F204:I204"/>
    <mergeCell ref="L204:M204"/>
    <mergeCell ref="N204:Q204"/>
    <mergeCell ref="F205:I205"/>
    <mergeCell ref="F206:I206"/>
    <mergeCell ref="L206:M206"/>
    <mergeCell ref="N206:Q206"/>
    <mergeCell ref="F207:I207"/>
    <mergeCell ref="L207:M207"/>
    <mergeCell ref="N207:Q207"/>
    <mergeCell ref="F198:I198"/>
    <mergeCell ref="L198:M198"/>
    <mergeCell ref="N198:Q198"/>
    <mergeCell ref="F199:I199"/>
    <mergeCell ref="F200:I200"/>
    <mergeCell ref="L200:M200"/>
    <mergeCell ref="N200:Q200"/>
    <mergeCell ref="F201:I201"/>
    <mergeCell ref="F202:I202"/>
    <mergeCell ref="L202:M202"/>
    <mergeCell ref="N202:Q202"/>
    <mergeCell ref="F191:I191"/>
    <mergeCell ref="L191:M191"/>
    <mergeCell ref="N191:Q191"/>
    <mergeCell ref="F192:I192"/>
    <mergeCell ref="F193:I193"/>
    <mergeCell ref="L193:M193"/>
    <mergeCell ref="N193:Q193"/>
    <mergeCell ref="F195:I195"/>
    <mergeCell ref="L195:M195"/>
    <mergeCell ref="N195:Q195"/>
    <mergeCell ref="F186:I186"/>
    <mergeCell ref="L186:M186"/>
    <mergeCell ref="N186:Q186"/>
    <mergeCell ref="F187:I187"/>
    <mergeCell ref="F189:I189"/>
    <mergeCell ref="L189:M189"/>
    <mergeCell ref="N189:Q189"/>
    <mergeCell ref="F190:I190"/>
    <mergeCell ref="L190:M190"/>
    <mergeCell ref="N190:Q190"/>
    <mergeCell ref="F181:I181"/>
    <mergeCell ref="F182:I182"/>
    <mergeCell ref="L182:M182"/>
    <mergeCell ref="N182:Q182"/>
    <mergeCell ref="F183:I183"/>
    <mergeCell ref="F184:I184"/>
    <mergeCell ref="L184:M184"/>
    <mergeCell ref="N184:Q184"/>
    <mergeCell ref="F185:I185"/>
    <mergeCell ref="F176:I176"/>
    <mergeCell ref="L176:M176"/>
    <mergeCell ref="N176:Q176"/>
    <mergeCell ref="F177:I177"/>
    <mergeCell ref="F178:I178"/>
    <mergeCell ref="L178:M178"/>
    <mergeCell ref="N178:Q178"/>
    <mergeCell ref="F179:I179"/>
    <mergeCell ref="F180:I180"/>
    <mergeCell ref="L180:M180"/>
    <mergeCell ref="N180:Q180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F175:I175"/>
    <mergeCell ref="L175:M175"/>
    <mergeCell ref="N175:Q175"/>
    <mergeCell ref="F165:I165"/>
    <mergeCell ref="F166:I166"/>
    <mergeCell ref="L166:M166"/>
    <mergeCell ref="N166:Q166"/>
    <mergeCell ref="F167:I167"/>
    <mergeCell ref="F168:I168"/>
    <mergeCell ref="L168:M168"/>
    <mergeCell ref="N168:Q168"/>
    <mergeCell ref="F169:I169"/>
    <mergeCell ref="L169:M169"/>
    <mergeCell ref="N169:Q169"/>
    <mergeCell ref="F159:I159"/>
    <mergeCell ref="F160:I160"/>
    <mergeCell ref="L160:M160"/>
    <mergeCell ref="N160:Q160"/>
    <mergeCell ref="F161:I161"/>
    <mergeCell ref="F162:I162"/>
    <mergeCell ref="F163:I163"/>
    <mergeCell ref="F164:I164"/>
    <mergeCell ref="L164:M164"/>
    <mergeCell ref="N164:Q164"/>
    <mergeCell ref="F154:I154"/>
    <mergeCell ref="L154:M154"/>
    <mergeCell ref="N154:Q154"/>
    <mergeCell ref="F155:I155"/>
    <mergeCell ref="F156:I156"/>
    <mergeCell ref="F157:I157"/>
    <mergeCell ref="F158:I158"/>
    <mergeCell ref="L158:M158"/>
    <mergeCell ref="N158:Q158"/>
    <mergeCell ref="F147:I147"/>
    <mergeCell ref="L147:M147"/>
    <mergeCell ref="N147:Q147"/>
    <mergeCell ref="F148:I148"/>
    <mergeCell ref="F149:I149"/>
    <mergeCell ref="F150:I150"/>
    <mergeCell ref="F151:I151"/>
    <mergeCell ref="F152:I152"/>
    <mergeCell ref="F153:I153"/>
    <mergeCell ref="L153:M153"/>
    <mergeCell ref="N153:Q15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0:I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6:I136"/>
    <mergeCell ref="L136:M136"/>
    <mergeCell ref="N136:Q136"/>
    <mergeCell ref="F137:I137"/>
    <mergeCell ref="L137:M137"/>
    <mergeCell ref="N137:Q137"/>
    <mergeCell ref="F138:I138"/>
    <mergeCell ref="F139:I139"/>
    <mergeCell ref="L139:M139"/>
    <mergeCell ref="N139:Q139"/>
    <mergeCell ref="F127:I127"/>
    <mergeCell ref="L127:M127"/>
    <mergeCell ref="N127:Q127"/>
    <mergeCell ref="F131:I131"/>
    <mergeCell ref="L131:M131"/>
    <mergeCell ref="N131:Q131"/>
    <mergeCell ref="F132:I132"/>
    <mergeCell ref="F133:I133"/>
    <mergeCell ref="F134:I134"/>
    <mergeCell ref="N107:Q107"/>
    <mergeCell ref="N109:Q109"/>
    <mergeCell ref="L111:Q111"/>
    <mergeCell ref="C117:Q117"/>
    <mergeCell ref="F119:P119"/>
    <mergeCell ref="F120:P120"/>
    <mergeCell ref="M122:P122"/>
    <mergeCell ref="M124:Q124"/>
    <mergeCell ref="M125:Q125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2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3"/>
  <sheetViews>
    <sheetView showGridLines="0" workbookViewId="0">
      <pane ySplit="1" topLeftCell="A343" activePane="bottomLeft" state="frozen"/>
      <selection pane="bottomLeft" activeCell="L351" activeCellId="1" sqref="L348:M348 L351:M35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3"/>
      <c r="B1" s="13"/>
      <c r="C1" s="13"/>
      <c r="D1" s="14" t="s">
        <v>1</v>
      </c>
      <c r="E1" s="13"/>
      <c r="F1" s="15" t="s">
        <v>103</v>
      </c>
      <c r="G1" s="15"/>
      <c r="H1" s="250" t="s">
        <v>104</v>
      </c>
      <c r="I1" s="250"/>
      <c r="J1" s="250"/>
      <c r="K1" s="250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03"/>
      <c r="V1" s="10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07" t="s">
        <v>8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9" t="s">
        <v>92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80" t="s">
        <v>109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4"/>
      <c r="T4" s="25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17</v>
      </c>
      <c r="E6" s="26"/>
      <c r="F6" s="212" t="str">
        <f>'Rekapitulace stavby'!K6</f>
        <v>Snížení energetické náročnosti budov DPmÚL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"/>
      <c r="R6" s="24"/>
    </row>
    <row r="7" spans="1:66" s="1" customFormat="1" ht="32.85" customHeight="1">
      <c r="B7" s="33"/>
      <c r="C7" s="34"/>
      <c r="D7" s="29" t="s">
        <v>110</v>
      </c>
      <c r="E7" s="34"/>
      <c r="F7" s="184" t="s">
        <v>671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34"/>
      <c r="R7" s="35"/>
    </row>
    <row r="8" spans="1:66" s="1" customFormat="1" ht="14.45" customHeight="1">
      <c r="B8" s="33"/>
      <c r="C8" s="34"/>
      <c r="D8" s="30" t="s">
        <v>20</v>
      </c>
      <c r="E8" s="34"/>
      <c r="F8" s="28" t="s">
        <v>5</v>
      </c>
      <c r="G8" s="34"/>
      <c r="H8" s="34"/>
      <c r="I8" s="34"/>
      <c r="J8" s="34"/>
      <c r="K8" s="34"/>
      <c r="L8" s="34"/>
      <c r="M8" s="30" t="s">
        <v>21</v>
      </c>
      <c r="N8" s="34"/>
      <c r="O8" s="28" t="s">
        <v>5</v>
      </c>
      <c r="P8" s="34"/>
      <c r="Q8" s="34"/>
      <c r="R8" s="35"/>
    </row>
    <row r="9" spans="1:66" s="1" customFormat="1" ht="14.45" customHeight="1">
      <c r="B9" s="33"/>
      <c r="C9" s="34"/>
      <c r="D9" s="30" t="s">
        <v>23</v>
      </c>
      <c r="E9" s="34"/>
      <c r="F9" s="28" t="s">
        <v>24</v>
      </c>
      <c r="G9" s="34"/>
      <c r="H9" s="34"/>
      <c r="I9" s="34"/>
      <c r="J9" s="34"/>
      <c r="K9" s="34"/>
      <c r="L9" s="34"/>
      <c r="M9" s="30" t="s">
        <v>25</v>
      </c>
      <c r="N9" s="34"/>
      <c r="O9" s="215" t="str">
        <f>'Rekapitulace stavby'!AN8</f>
        <v>15.12.2015</v>
      </c>
      <c r="P9" s="215"/>
      <c r="Q9" s="34"/>
      <c r="R9" s="35"/>
    </row>
    <row r="10" spans="1:66" s="1" customFormat="1" ht="10.9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45" customHeight="1">
      <c r="B11" s="33"/>
      <c r="C11" s="34"/>
      <c r="D11" s="30" t="s">
        <v>29</v>
      </c>
      <c r="E11" s="34"/>
      <c r="F11" s="34"/>
      <c r="G11" s="34"/>
      <c r="H11" s="34"/>
      <c r="I11" s="34"/>
      <c r="J11" s="34"/>
      <c r="K11" s="34"/>
      <c r="L11" s="34"/>
      <c r="M11" s="30" t="s">
        <v>30</v>
      </c>
      <c r="N11" s="34"/>
      <c r="O11" s="182" t="s">
        <v>5</v>
      </c>
      <c r="P11" s="182"/>
      <c r="Q11" s="34"/>
      <c r="R11" s="35"/>
    </row>
    <row r="12" spans="1:66" s="1" customFormat="1" ht="18" customHeight="1">
      <c r="B12" s="33"/>
      <c r="C12" s="34"/>
      <c r="D12" s="34"/>
      <c r="E12" s="28" t="s">
        <v>31</v>
      </c>
      <c r="F12" s="34"/>
      <c r="G12" s="34"/>
      <c r="H12" s="34"/>
      <c r="I12" s="34"/>
      <c r="J12" s="34"/>
      <c r="K12" s="34"/>
      <c r="L12" s="34"/>
      <c r="M12" s="30" t="s">
        <v>32</v>
      </c>
      <c r="N12" s="34"/>
      <c r="O12" s="182" t="s">
        <v>5</v>
      </c>
      <c r="P12" s="182"/>
      <c r="Q12" s="34"/>
      <c r="R12" s="35"/>
    </row>
    <row r="13" spans="1:66" s="1" customFormat="1" ht="6.9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45" customHeight="1">
      <c r="B14" s="33"/>
      <c r="C14" s="34"/>
      <c r="D14" s="30" t="s">
        <v>33</v>
      </c>
      <c r="E14" s="34"/>
      <c r="F14" s="34"/>
      <c r="G14" s="34"/>
      <c r="H14" s="34"/>
      <c r="I14" s="34"/>
      <c r="J14" s="34"/>
      <c r="K14" s="34"/>
      <c r="L14" s="34"/>
      <c r="M14" s="30" t="s">
        <v>30</v>
      </c>
      <c r="N14" s="34"/>
      <c r="O14" s="182" t="s">
        <v>5</v>
      </c>
      <c r="P14" s="182"/>
      <c r="Q14" s="34"/>
      <c r="R14" s="35"/>
    </row>
    <row r="15" spans="1:66" s="1" customFormat="1" ht="18" customHeight="1">
      <c r="B15" s="33"/>
      <c r="C15" s="34"/>
      <c r="D15" s="34"/>
      <c r="E15" s="28" t="s">
        <v>31</v>
      </c>
      <c r="F15" s="34"/>
      <c r="G15" s="34"/>
      <c r="H15" s="34"/>
      <c r="I15" s="34"/>
      <c r="J15" s="34"/>
      <c r="K15" s="34"/>
      <c r="L15" s="34"/>
      <c r="M15" s="30" t="s">
        <v>32</v>
      </c>
      <c r="N15" s="34"/>
      <c r="O15" s="182" t="s">
        <v>5</v>
      </c>
      <c r="P15" s="182"/>
      <c r="Q15" s="34"/>
      <c r="R15" s="35"/>
    </row>
    <row r="16" spans="1:66" s="1" customFormat="1" ht="6.9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45" customHeight="1">
      <c r="B17" s="33"/>
      <c r="C17" s="34"/>
      <c r="D17" s="30" t="s">
        <v>34</v>
      </c>
      <c r="E17" s="34"/>
      <c r="F17" s="34"/>
      <c r="G17" s="34"/>
      <c r="H17" s="34"/>
      <c r="I17" s="34"/>
      <c r="J17" s="34"/>
      <c r="K17" s="34"/>
      <c r="L17" s="34"/>
      <c r="M17" s="30" t="s">
        <v>30</v>
      </c>
      <c r="N17" s="34"/>
      <c r="O17" s="182" t="s">
        <v>5</v>
      </c>
      <c r="P17" s="182"/>
      <c r="Q17" s="34"/>
      <c r="R17" s="35"/>
    </row>
    <row r="18" spans="2:18" s="1" customFormat="1" ht="18" customHeight="1">
      <c r="B18" s="33"/>
      <c r="C18" s="34"/>
      <c r="D18" s="34"/>
      <c r="E18" s="28" t="s">
        <v>35</v>
      </c>
      <c r="F18" s="34"/>
      <c r="G18" s="34"/>
      <c r="H18" s="34"/>
      <c r="I18" s="34"/>
      <c r="J18" s="34"/>
      <c r="K18" s="34"/>
      <c r="L18" s="34"/>
      <c r="M18" s="30" t="s">
        <v>32</v>
      </c>
      <c r="N18" s="34"/>
      <c r="O18" s="182" t="s">
        <v>5</v>
      </c>
      <c r="P18" s="182"/>
      <c r="Q18" s="34"/>
      <c r="R18" s="35"/>
    </row>
    <row r="19" spans="2:18" s="1" customFormat="1" ht="6.9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45" customHeight="1">
      <c r="B20" s="33"/>
      <c r="C20" s="34"/>
      <c r="D20" s="30" t="s">
        <v>37</v>
      </c>
      <c r="E20" s="34"/>
      <c r="F20" s="34"/>
      <c r="G20" s="34"/>
      <c r="H20" s="34"/>
      <c r="I20" s="34"/>
      <c r="J20" s="34"/>
      <c r="K20" s="34"/>
      <c r="L20" s="34"/>
      <c r="M20" s="30" t="s">
        <v>30</v>
      </c>
      <c r="N20" s="34"/>
      <c r="O20" s="182" t="s">
        <v>5</v>
      </c>
      <c r="P20" s="182"/>
      <c r="Q20" s="34"/>
      <c r="R20" s="35"/>
    </row>
    <row r="21" spans="2:18" s="1" customFormat="1" ht="18" customHeight="1">
      <c r="B21" s="33"/>
      <c r="C21" s="34"/>
      <c r="D21" s="34"/>
      <c r="E21" s="28" t="s">
        <v>31</v>
      </c>
      <c r="F21" s="34"/>
      <c r="G21" s="34"/>
      <c r="H21" s="34"/>
      <c r="I21" s="34"/>
      <c r="J21" s="34"/>
      <c r="K21" s="34"/>
      <c r="L21" s="34"/>
      <c r="M21" s="30" t="s">
        <v>32</v>
      </c>
      <c r="N21" s="34"/>
      <c r="O21" s="182" t="s">
        <v>5</v>
      </c>
      <c r="P21" s="182"/>
      <c r="Q21" s="34"/>
      <c r="R21" s="35"/>
    </row>
    <row r="22" spans="2:18" s="1" customFormat="1" ht="6.9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45" customHeight="1">
      <c r="B23" s="33"/>
      <c r="C23" s="34"/>
      <c r="D23" s="30" t="s">
        <v>38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22.5" customHeight="1">
      <c r="B24" s="33"/>
      <c r="C24" s="34"/>
      <c r="D24" s="34"/>
      <c r="E24" s="185" t="s">
        <v>5</v>
      </c>
      <c r="F24" s="185"/>
      <c r="G24" s="185"/>
      <c r="H24" s="185"/>
      <c r="I24" s="185"/>
      <c r="J24" s="185"/>
      <c r="K24" s="185"/>
      <c r="L24" s="185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6.95" customHeight="1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45" customHeight="1">
      <c r="B27" s="33"/>
      <c r="C27" s="34"/>
      <c r="D27" s="104" t="s">
        <v>112</v>
      </c>
      <c r="E27" s="34"/>
      <c r="F27" s="34"/>
      <c r="G27" s="34"/>
      <c r="H27" s="34"/>
      <c r="I27" s="34"/>
      <c r="J27" s="34"/>
      <c r="K27" s="34"/>
      <c r="L27" s="34"/>
      <c r="M27" s="209">
        <f>N88</f>
        <v>0</v>
      </c>
      <c r="N27" s="209"/>
      <c r="O27" s="209"/>
      <c r="P27" s="209"/>
      <c r="Q27" s="34"/>
      <c r="R27" s="35"/>
    </row>
    <row r="28" spans="2:18" s="1" customFormat="1" ht="14.45" customHeight="1">
      <c r="B28" s="33"/>
      <c r="C28" s="34"/>
      <c r="D28" s="32" t="s">
        <v>113</v>
      </c>
      <c r="E28" s="34"/>
      <c r="F28" s="34"/>
      <c r="G28" s="34"/>
      <c r="H28" s="34"/>
      <c r="I28" s="34"/>
      <c r="J28" s="34"/>
      <c r="K28" s="34"/>
      <c r="L28" s="34"/>
      <c r="M28" s="209">
        <f>N117</f>
        <v>0</v>
      </c>
      <c r="N28" s="209"/>
      <c r="O28" s="209"/>
      <c r="P28" s="209"/>
      <c r="Q28" s="34"/>
      <c r="R28" s="35"/>
    </row>
    <row r="29" spans="2:18" s="1" customFormat="1" ht="6.9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35" customHeight="1">
      <c r="B30" s="33"/>
      <c r="C30" s="34"/>
      <c r="D30" s="105" t="s">
        <v>41</v>
      </c>
      <c r="E30" s="34"/>
      <c r="F30" s="34"/>
      <c r="G30" s="34"/>
      <c r="H30" s="34"/>
      <c r="I30" s="34"/>
      <c r="J30" s="34"/>
      <c r="K30" s="34"/>
      <c r="L30" s="34"/>
      <c r="M30" s="216">
        <f>ROUND(M27+M28,2)</f>
        <v>0</v>
      </c>
      <c r="N30" s="214"/>
      <c r="O30" s="214"/>
      <c r="P30" s="214"/>
      <c r="Q30" s="34"/>
      <c r="R30" s="35"/>
    </row>
    <row r="31" spans="2:18" s="1" customFormat="1" ht="6.95" customHeight="1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45" customHeight="1">
      <c r="B32" s="33"/>
      <c r="C32" s="34"/>
      <c r="D32" s="40" t="s">
        <v>42</v>
      </c>
      <c r="E32" s="40" t="s">
        <v>43</v>
      </c>
      <c r="F32" s="41">
        <v>0.21</v>
      </c>
      <c r="G32" s="106" t="s">
        <v>44</v>
      </c>
      <c r="H32" s="217">
        <f>ROUND((SUM(BE117:BE118)+SUM(BE136:BE352)), 2)</f>
        <v>0</v>
      </c>
      <c r="I32" s="214"/>
      <c r="J32" s="214"/>
      <c r="K32" s="34"/>
      <c r="L32" s="34"/>
      <c r="M32" s="217">
        <f>ROUND(ROUND((SUM(BE117:BE118)+SUM(BE136:BE352)), 2)*F32, 2)</f>
        <v>0</v>
      </c>
      <c r="N32" s="214"/>
      <c r="O32" s="214"/>
      <c r="P32" s="214"/>
      <c r="Q32" s="34"/>
      <c r="R32" s="35"/>
    </row>
    <row r="33" spans="2:18" s="1" customFormat="1" ht="14.45" customHeight="1">
      <c r="B33" s="33"/>
      <c r="C33" s="34"/>
      <c r="D33" s="34"/>
      <c r="E33" s="40" t="s">
        <v>45</v>
      </c>
      <c r="F33" s="41">
        <v>0.15</v>
      </c>
      <c r="G33" s="106" t="s">
        <v>44</v>
      </c>
      <c r="H33" s="217">
        <f>ROUND((SUM(BF117:BF118)+SUM(BF136:BF352)), 2)</f>
        <v>0</v>
      </c>
      <c r="I33" s="214"/>
      <c r="J33" s="214"/>
      <c r="K33" s="34"/>
      <c r="L33" s="34"/>
      <c r="M33" s="217">
        <f>ROUND(ROUND((SUM(BF117:BF118)+SUM(BF136:BF352)), 2)*F33, 2)</f>
        <v>0</v>
      </c>
      <c r="N33" s="214"/>
      <c r="O33" s="214"/>
      <c r="P33" s="214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0.21</v>
      </c>
      <c r="G34" s="106" t="s">
        <v>44</v>
      </c>
      <c r="H34" s="217">
        <f>ROUND((SUM(BG117:BG118)+SUM(BG136:BG352)), 2)</f>
        <v>0</v>
      </c>
      <c r="I34" s="214"/>
      <c r="J34" s="214"/>
      <c r="K34" s="34"/>
      <c r="L34" s="34"/>
      <c r="M34" s="217">
        <v>0</v>
      </c>
      <c r="N34" s="214"/>
      <c r="O34" s="214"/>
      <c r="P34" s="214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0.15</v>
      </c>
      <c r="G35" s="106" t="s">
        <v>44</v>
      </c>
      <c r="H35" s="217">
        <f>ROUND((SUM(BH117:BH118)+SUM(BH136:BH352)), 2)</f>
        <v>0</v>
      </c>
      <c r="I35" s="214"/>
      <c r="J35" s="214"/>
      <c r="K35" s="34"/>
      <c r="L35" s="34"/>
      <c r="M35" s="217">
        <v>0</v>
      </c>
      <c r="N35" s="214"/>
      <c r="O35" s="214"/>
      <c r="P35" s="214"/>
      <c r="Q35" s="34"/>
      <c r="R35" s="35"/>
    </row>
    <row r="36" spans="2:18" s="1" customFormat="1" ht="14.45" hidden="1" customHeight="1">
      <c r="B36" s="33"/>
      <c r="C36" s="34"/>
      <c r="D36" s="34"/>
      <c r="E36" s="40" t="s">
        <v>48</v>
      </c>
      <c r="F36" s="41">
        <v>0</v>
      </c>
      <c r="G36" s="106" t="s">
        <v>44</v>
      </c>
      <c r="H36" s="217">
        <f>ROUND((SUM(BI117:BI118)+SUM(BI136:BI352)), 2)</f>
        <v>0</v>
      </c>
      <c r="I36" s="214"/>
      <c r="J36" s="214"/>
      <c r="K36" s="34"/>
      <c r="L36" s="34"/>
      <c r="M36" s="217">
        <v>0</v>
      </c>
      <c r="N36" s="214"/>
      <c r="O36" s="214"/>
      <c r="P36" s="214"/>
      <c r="Q36" s="34"/>
      <c r="R36" s="35"/>
    </row>
    <row r="37" spans="2:18" s="1" customFormat="1" ht="6.9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35" customHeight="1">
      <c r="B38" s="33"/>
      <c r="C38" s="102"/>
      <c r="D38" s="107" t="s">
        <v>49</v>
      </c>
      <c r="E38" s="73"/>
      <c r="F38" s="73"/>
      <c r="G38" s="108" t="s">
        <v>50</v>
      </c>
      <c r="H38" s="109" t="s">
        <v>51</v>
      </c>
      <c r="I38" s="73"/>
      <c r="J38" s="73"/>
      <c r="K38" s="73"/>
      <c r="L38" s="218">
        <f>SUM(M30:M36)</f>
        <v>0</v>
      </c>
      <c r="M38" s="218"/>
      <c r="N38" s="218"/>
      <c r="O38" s="218"/>
      <c r="P38" s="219"/>
      <c r="Q38" s="102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45" customHeight="1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>
      <c r="B51" s="23"/>
      <c r="C51" s="26"/>
      <c r="D51" s="51"/>
      <c r="E51" s="26"/>
      <c r="F51" s="26"/>
      <c r="G51" s="26"/>
      <c r="H51" s="52"/>
      <c r="I51" s="26"/>
      <c r="J51" s="51"/>
      <c r="K51" s="26"/>
      <c r="L51" s="26"/>
      <c r="M51" s="26"/>
      <c r="N51" s="26"/>
      <c r="O51" s="26"/>
      <c r="P51" s="52"/>
      <c r="Q51" s="26"/>
      <c r="R51" s="24"/>
    </row>
    <row r="52" spans="2:18">
      <c r="B52" s="23"/>
      <c r="C52" s="26"/>
      <c r="D52" s="51"/>
      <c r="E52" s="26"/>
      <c r="F52" s="26"/>
      <c r="G52" s="26"/>
      <c r="H52" s="52"/>
      <c r="I52" s="26"/>
      <c r="J52" s="51"/>
      <c r="K52" s="26"/>
      <c r="L52" s="26"/>
      <c r="M52" s="26"/>
      <c r="N52" s="26"/>
      <c r="O52" s="26"/>
      <c r="P52" s="52"/>
      <c r="Q52" s="26"/>
      <c r="R52" s="24"/>
    </row>
    <row r="53" spans="2:18">
      <c r="B53" s="23"/>
      <c r="C53" s="26"/>
      <c r="D53" s="51"/>
      <c r="E53" s="26"/>
      <c r="F53" s="26"/>
      <c r="G53" s="26"/>
      <c r="H53" s="52"/>
      <c r="I53" s="26"/>
      <c r="J53" s="51"/>
      <c r="K53" s="26"/>
      <c r="L53" s="26"/>
      <c r="M53" s="26"/>
      <c r="N53" s="26"/>
      <c r="O53" s="26"/>
      <c r="P53" s="52"/>
      <c r="Q53" s="26"/>
      <c r="R53" s="24"/>
    </row>
    <row r="54" spans="2:18">
      <c r="B54" s="23"/>
      <c r="C54" s="26"/>
      <c r="D54" s="51"/>
      <c r="E54" s="26"/>
      <c r="F54" s="26"/>
      <c r="G54" s="26"/>
      <c r="H54" s="52"/>
      <c r="I54" s="26"/>
      <c r="J54" s="51"/>
      <c r="K54" s="26"/>
      <c r="L54" s="26"/>
      <c r="M54" s="26"/>
      <c r="N54" s="26"/>
      <c r="O54" s="26"/>
      <c r="P54" s="52"/>
      <c r="Q54" s="26"/>
      <c r="R54" s="24"/>
    </row>
    <row r="55" spans="2:18">
      <c r="B55" s="23"/>
      <c r="C55" s="26"/>
      <c r="D55" s="51"/>
      <c r="E55" s="26"/>
      <c r="F55" s="26"/>
      <c r="G55" s="26"/>
      <c r="H55" s="52"/>
      <c r="I55" s="26"/>
      <c r="J55" s="51"/>
      <c r="K55" s="26"/>
      <c r="L55" s="26"/>
      <c r="M55" s="26"/>
      <c r="N55" s="26"/>
      <c r="O55" s="26"/>
      <c r="P55" s="52"/>
      <c r="Q55" s="26"/>
      <c r="R55" s="24"/>
    </row>
    <row r="56" spans="2:18">
      <c r="B56" s="23"/>
      <c r="C56" s="26"/>
      <c r="D56" s="51"/>
      <c r="E56" s="26"/>
      <c r="F56" s="26"/>
      <c r="G56" s="26"/>
      <c r="H56" s="52"/>
      <c r="I56" s="26"/>
      <c r="J56" s="51"/>
      <c r="K56" s="26"/>
      <c r="L56" s="26"/>
      <c r="M56" s="26"/>
      <c r="N56" s="26"/>
      <c r="O56" s="26"/>
      <c r="P56" s="52"/>
      <c r="Q56" s="26"/>
      <c r="R56" s="24"/>
    </row>
    <row r="57" spans="2:18">
      <c r="B57" s="23"/>
      <c r="C57" s="26"/>
      <c r="D57" s="51"/>
      <c r="E57" s="26"/>
      <c r="F57" s="26"/>
      <c r="G57" s="26"/>
      <c r="H57" s="52"/>
      <c r="I57" s="26"/>
      <c r="J57" s="51"/>
      <c r="K57" s="26"/>
      <c r="L57" s="26"/>
      <c r="M57" s="26"/>
      <c r="N57" s="26"/>
      <c r="O57" s="26"/>
      <c r="P57" s="52"/>
      <c r="Q57" s="26"/>
      <c r="R57" s="24"/>
    </row>
    <row r="58" spans="2:18">
      <c r="B58" s="23"/>
      <c r="C58" s="26"/>
      <c r="D58" s="51"/>
      <c r="E58" s="26"/>
      <c r="F58" s="26"/>
      <c r="G58" s="26"/>
      <c r="H58" s="52"/>
      <c r="I58" s="26"/>
      <c r="J58" s="51"/>
      <c r="K58" s="26"/>
      <c r="L58" s="26"/>
      <c r="M58" s="26"/>
      <c r="N58" s="26"/>
      <c r="O58" s="26"/>
      <c r="P58" s="52"/>
      <c r="Q58" s="26"/>
      <c r="R58" s="24"/>
    </row>
    <row r="59" spans="2:18" s="1" customFormat="1" ht="15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>
      <c r="B62" s="23"/>
      <c r="C62" s="26"/>
      <c r="D62" s="51"/>
      <c r="E62" s="26"/>
      <c r="F62" s="26"/>
      <c r="G62" s="26"/>
      <c r="H62" s="52"/>
      <c r="I62" s="26"/>
      <c r="J62" s="51"/>
      <c r="K62" s="26"/>
      <c r="L62" s="26"/>
      <c r="M62" s="26"/>
      <c r="N62" s="26"/>
      <c r="O62" s="26"/>
      <c r="P62" s="52"/>
      <c r="Q62" s="26"/>
      <c r="R62" s="24"/>
    </row>
    <row r="63" spans="2:18">
      <c r="B63" s="23"/>
      <c r="C63" s="26"/>
      <c r="D63" s="51"/>
      <c r="E63" s="26"/>
      <c r="F63" s="26"/>
      <c r="G63" s="26"/>
      <c r="H63" s="52"/>
      <c r="I63" s="26"/>
      <c r="J63" s="51"/>
      <c r="K63" s="26"/>
      <c r="L63" s="26"/>
      <c r="M63" s="26"/>
      <c r="N63" s="26"/>
      <c r="O63" s="26"/>
      <c r="P63" s="52"/>
      <c r="Q63" s="26"/>
      <c r="R63" s="24"/>
    </row>
    <row r="64" spans="2:18">
      <c r="B64" s="23"/>
      <c r="C64" s="26"/>
      <c r="D64" s="51"/>
      <c r="E64" s="26"/>
      <c r="F64" s="26"/>
      <c r="G64" s="26"/>
      <c r="H64" s="52"/>
      <c r="I64" s="26"/>
      <c r="J64" s="51"/>
      <c r="K64" s="26"/>
      <c r="L64" s="26"/>
      <c r="M64" s="26"/>
      <c r="N64" s="26"/>
      <c r="O64" s="26"/>
      <c r="P64" s="52"/>
      <c r="Q64" s="26"/>
      <c r="R64" s="24"/>
    </row>
    <row r="65" spans="2:18">
      <c r="B65" s="23"/>
      <c r="C65" s="26"/>
      <c r="D65" s="51"/>
      <c r="E65" s="26"/>
      <c r="F65" s="26"/>
      <c r="G65" s="26"/>
      <c r="H65" s="52"/>
      <c r="I65" s="26"/>
      <c r="J65" s="51"/>
      <c r="K65" s="26"/>
      <c r="L65" s="26"/>
      <c r="M65" s="26"/>
      <c r="N65" s="26"/>
      <c r="O65" s="26"/>
      <c r="P65" s="52"/>
      <c r="Q65" s="26"/>
      <c r="R65" s="24"/>
    </row>
    <row r="66" spans="2:18">
      <c r="B66" s="23"/>
      <c r="C66" s="26"/>
      <c r="D66" s="51"/>
      <c r="E66" s="26"/>
      <c r="F66" s="26"/>
      <c r="G66" s="26"/>
      <c r="H66" s="52"/>
      <c r="I66" s="26"/>
      <c r="J66" s="51"/>
      <c r="K66" s="26"/>
      <c r="L66" s="26"/>
      <c r="M66" s="26"/>
      <c r="N66" s="26"/>
      <c r="O66" s="26"/>
      <c r="P66" s="52"/>
      <c r="Q66" s="26"/>
      <c r="R66" s="24"/>
    </row>
    <row r="67" spans="2:18">
      <c r="B67" s="23"/>
      <c r="C67" s="26"/>
      <c r="D67" s="51"/>
      <c r="E67" s="26"/>
      <c r="F67" s="26"/>
      <c r="G67" s="26"/>
      <c r="H67" s="52"/>
      <c r="I67" s="26"/>
      <c r="J67" s="51"/>
      <c r="K67" s="26"/>
      <c r="L67" s="26"/>
      <c r="M67" s="26"/>
      <c r="N67" s="26"/>
      <c r="O67" s="26"/>
      <c r="P67" s="52"/>
      <c r="Q67" s="26"/>
      <c r="R67" s="24"/>
    </row>
    <row r="68" spans="2:18">
      <c r="B68" s="23"/>
      <c r="C68" s="26"/>
      <c r="D68" s="51"/>
      <c r="E68" s="26"/>
      <c r="F68" s="26"/>
      <c r="G68" s="26"/>
      <c r="H68" s="52"/>
      <c r="I68" s="26"/>
      <c r="J68" s="51"/>
      <c r="K68" s="26"/>
      <c r="L68" s="26"/>
      <c r="M68" s="26"/>
      <c r="N68" s="26"/>
      <c r="O68" s="26"/>
      <c r="P68" s="52"/>
      <c r="Q68" s="26"/>
      <c r="R68" s="24"/>
    </row>
    <row r="69" spans="2:18">
      <c r="B69" s="23"/>
      <c r="C69" s="26"/>
      <c r="D69" s="51"/>
      <c r="E69" s="26"/>
      <c r="F69" s="26"/>
      <c r="G69" s="26"/>
      <c r="H69" s="52"/>
      <c r="I69" s="26"/>
      <c r="J69" s="51"/>
      <c r="K69" s="26"/>
      <c r="L69" s="26"/>
      <c r="M69" s="26"/>
      <c r="N69" s="26"/>
      <c r="O69" s="26"/>
      <c r="P69" s="52"/>
      <c r="Q69" s="26"/>
      <c r="R69" s="24"/>
    </row>
    <row r="70" spans="2:18" s="1" customFormat="1" ht="15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18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6.950000000000003" customHeight="1">
      <c r="B76" s="33"/>
      <c r="C76" s="180" t="s">
        <v>114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35"/>
    </row>
    <row r="77" spans="2:18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>
      <c r="B78" s="33"/>
      <c r="C78" s="30" t="s">
        <v>17</v>
      </c>
      <c r="D78" s="34"/>
      <c r="E78" s="34"/>
      <c r="F78" s="212" t="str">
        <f>F6</f>
        <v>Snížení energetické náročnosti budov DPmÚL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34"/>
      <c r="R78" s="35"/>
    </row>
    <row r="79" spans="2:18" s="1" customFormat="1" ht="36.950000000000003" customHeight="1">
      <c r="B79" s="33"/>
      <c r="C79" s="67" t="s">
        <v>110</v>
      </c>
      <c r="D79" s="34"/>
      <c r="E79" s="34"/>
      <c r="F79" s="190" t="str">
        <f>F7</f>
        <v>inveko6c - SO 3 Hlavní objekt</v>
      </c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34"/>
      <c r="R79" s="35"/>
    </row>
    <row r="80" spans="2:18" s="1" customFormat="1" ht="6.95" customHeight="1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>
      <c r="B81" s="33"/>
      <c r="C81" s="30" t="s">
        <v>23</v>
      </c>
      <c r="D81" s="34"/>
      <c r="E81" s="34"/>
      <c r="F81" s="28" t="str">
        <f>F9</f>
        <v>Předlice</v>
      </c>
      <c r="G81" s="34"/>
      <c r="H81" s="34"/>
      <c r="I81" s="34"/>
      <c r="J81" s="34"/>
      <c r="K81" s="30" t="s">
        <v>25</v>
      </c>
      <c r="L81" s="34"/>
      <c r="M81" s="215" t="str">
        <f>IF(O9="","",O9)</f>
        <v>15.12.2015</v>
      </c>
      <c r="N81" s="215"/>
      <c r="O81" s="215"/>
      <c r="P81" s="215"/>
      <c r="Q81" s="34"/>
      <c r="R81" s="35"/>
    </row>
    <row r="82" spans="2:47" s="1" customFormat="1" ht="6.95" customHeight="1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5">
      <c r="B83" s="33"/>
      <c r="C83" s="30" t="s">
        <v>29</v>
      </c>
      <c r="D83" s="34"/>
      <c r="E83" s="34"/>
      <c r="F83" s="28" t="str">
        <f>E12</f>
        <v xml:space="preserve"> </v>
      </c>
      <c r="G83" s="34"/>
      <c r="H83" s="34"/>
      <c r="I83" s="34"/>
      <c r="J83" s="34"/>
      <c r="K83" s="30" t="s">
        <v>34</v>
      </c>
      <c r="L83" s="34"/>
      <c r="M83" s="182" t="str">
        <f>E18</f>
        <v>INVEKO 4U s.r.o.Litoměřice</v>
      </c>
      <c r="N83" s="182"/>
      <c r="O83" s="182"/>
      <c r="P83" s="182"/>
      <c r="Q83" s="182"/>
      <c r="R83" s="35"/>
    </row>
    <row r="84" spans="2:47" s="1" customFormat="1" ht="14.45" customHeight="1">
      <c r="B84" s="33"/>
      <c r="C84" s="30" t="s">
        <v>33</v>
      </c>
      <c r="D84" s="34"/>
      <c r="E84" s="34"/>
      <c r="F84" s="28" t="str">
        <f>IF(E15="","",E15)</f>
        <v xml:space="preserve"> </v>
      </c>
      <c r="G84" s="34"/>
      <c r="H84" s="34"/>
      <c r="I84" s="34"/>
      <c r="J84" s="34"/>
      <c r="K84" s="30" t="s">
        <v>37</v>
      </c>
      <c r="L84" s="34"/>
      <c r="M84" s="182" t="str">
        <f>E21</f>
        <v xml:space="preserve"> </v>
      </c>
      <c r="N84" s="182"/>
      <c r="O84" s="182"/>
      <c r="P84" s="182"/>
      <c r="Q84" s="182"/>
      <c r="R84" s="35"/>
    </row>
    <row r="85" spans="2:47" s="1" customFormat="1" ht="10.35" customHeight="1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>
      <c r="B86" s="33"/>
      <c r="C86" s="220" t="s">
        <v>115</v>
      </c>
      <c r="D86" s="221"/>
      <c r="E86" s="221"/>
      <c r="F86" s="221"/>
      <c r="G86" s="221"/>
      <c r="H86" s="102"/>
      <c r="I86" s="102"/>
      <c r="J86" s="102"/>
      <c r="K86" s="102"/>
      <c r="L86" s="102"/>
      <c r="M86" s="102"/>
      <c r="N86" s="220" t="s">
        <v>116</v>
      </c>
      <c r="O86" s="221"/>
      <c r="P86" s="221"/>
      <c r="Q86" s="221"/>
      <c r="R86" s="35"/>
    </row>
    <row r="87" spans="2:47" s="1" customFormat="1" ht="10.35" customHeight="1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>
      <c r="B88" s="33"/>
      <c r="C88" s="110" t="s">
        <v>117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203">
        <f>N136</f>
        <v>0</v>
      </c>
      <c r="O88" s="222"/>
      <c r="P88" s="222"/>
      <c r="Q88" s="222"/>
      <c r="R88" s="35"/>
      <c r="AU88" s="19" t="s">
        <v>118</v>
      </c>
    </row>
    <row r="89" spans="2:47" s="6" customFormat="1" ht="24.95" customHeight="1">
      <c r="B89" s="111"/>
      <c r="C89" s="112"/>
      <c r="D89" s="113" t="s">
        <v>119</v>
      </c>
      <c r="E89" s="112"/>
      <c r="F89" s="112"/>
      <c r="G89" s="112"/>
      <c r="H89" s="112"/>
      <c r="I89" s="112"/>
      <c r="J89" s="112"/>
      <c r="K89" s="112"/>
      <c r="L89" s="112"/>
      <c r="M89" s="112"/>
      <c r="N89" s="223">
        <f>N137</f>
        <v>0</v>
      </c>
      <c r="O89" s="224"/>
      <c r="P89" s="224"/>
      <c r="Q89" s="224"/>
      <c r="R89" s="114"/>
    </row>
    <row r="90" spans="2:47" s="7" customFormat="1" ht="19.899999999999999" customHeight="1">
      <c r="B90" s="115"/>
      <c r="C90" s="116"/>
      <c r="D90" s="117" t="s">
        <v>120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25">
        <f>N138</f>
        <v>0</v>
      </c>
      <c r="O90" s="226"/>
      <c r="P90" s="226"/>
      <c r="Q90" s="226"/>
      <c r="R90" s="118"/>
    </row>
    <row r="91" spans="2:47" s="7" customFormat="1" ht="19.899999999999999" customHeight="1">
      <c r="B91" s="115"/>
      <c r="C91" s="116"/>
      <c r="D91" s="117" t="s">
        <v>121</v>
      </c>
      <c r="E91" s="116"/>
      <c r="F91" s="116"/>
      <c r="G91" s="116"/>
      <c r="H91" s="116"/>
      <c r="I91" s="116"/>
      <c r="J91" s="116"/>
      <c r="K91" s="116"/>
      <c r="L91" s="116"/>
      <c r="M91" s="116"/>
      <c r="N91" s="225">
        <f>N141</f>
        <v>0</v>
      </c>
      <c r="O91" s="226"/>
      <c r="P91" s="226"/>
      <c r="Q91" s="226"/>
      <c r="R91" s="118"/>
    </row>
    <row r="92" spans="2:47" s="7" customFormat="1" ht="19.899999999999999" customHeight="1">
      <c r="B92" s="115"/>
      <c r="C92" s="116"/>
      <c r="D92" s="117" t="s">
        <v>122</v>
      </c>
      <c r="E92" s="116"/>
      <c r="F92" s="116"/>
      <c r="G92" s="116"/>
      <c r="H92" s="116"/>
      <c r="I92" s="116"/>
      <c r="J92" s="116"/>
      <c r="K92" s="116"/>
      <c r="L92" s="116"/>
      <c r="M92" s="116"/>
      <c r="N92" s="225">
        <f>N189</f>
        <v>0</v>
      </c>
      <c r="O92" s="226"/>
      <c r="P92" s="226"/>
      <c r="Q92" s="226"/>
      <c r="R92" s="118"/>
    </row>
    <row r="93" spans="2:47" s="7" customFormat="1" ht="19.899999999999999" customHeight="1">
      <c r="B93" s="115"/>
      <c r="C93" s="116"/>
      <c r="D93" s="117" t="s">
        <v>123</v>
      </c>
      <c r="E93" s="116"/>
      <c r="F93" s="116"/>
      <c r="G93" s="116"/>
      <c r="H93" s="116"/>
      <c r="I93" s="116"/>
      <c r="J93" s="116"/>
      <c r="K93" s="116"/>
      <c r="L93" s="116"/>
      <c r="M93" s="116"/>
      <c r="N93" s="225">
        <f>N213</f>
        <v>0</v>
      </c>
      <c r="O93" s="226"/>
      <c r="P93" s="226"/>
      <c r="Q93" s="226"/>
      <c r="R93" s="118"/>
    </row>
    <row r="94" spans="2:47" s="7" customFormat="1" ht="19.899999999999999" customHeight="1">
      <c r="B94" s="115"/>
      <c r="C94" s="116"/>
      <c r="D94" s="117" t="s">
        <v>124</v>
      </c>
      <c r="E94" s="116"/>
      <c r="F94" s="116"/>
      <c r="G94" s="116"/>
      <c r="H94" s="116"/>
      <c r="I94" s="116"/>
      <c r="J94" s="116"/>
      <c r="K94" s="116"/>
      <c r="L94" s="116"/>
      <c r="M94" s="116"/>
      <c r="N94" s="225">
        <f>N221</f>
        <v>0</v>
      </c>
      <c r="O94" s="226"/>
      <c r="P94" s="226"/>
      <c r="Q94" s="226"/>
      <c r="R94" s="118"/>
    </row>
    <row r="95" spans="2:47" s="6" customFormat="1" ht="24.95" customHeight="1">
      <c r="B95" s="111"/>
      <c r="C95" s="112"/>
      <c r="D95" s="113" t="s">
        <v>125</v>
      </c>
      <c r="E95" s="112"/>
      <c r="F95" s="112"/>
      <c r="G95" s="112"/>
      <c r="H95" s="112"/>
      <c r="I95" s="112"/>
      <c r="J95" s="112"/>
      <c r="K95" s="112"/>
      <c r="L95" s="112"/>
      <c r="M95" s="112"/>
      <c r="N95" s="223">
        <f>N223</f>
        <v>0</v>
      </c>
      <c r="O95" s="224"/>
      <c r="P95" s="224"/>
      <c r="Q95" s="224"/>
      <c r="R95" s="114"/>
    </row>
    <row r="96" spans="2:47" s="7" customFormat="1" ht="19.899999999999999" customHeight="1">
      <c r="B96" s="115"/>
      <c r="C96" s="116"/>
      <c r="D96" s="117" t="s">
        <v>126</v>
      </c>
      <c r="E96" s="116"/>
      <c r="F96" s="116"/>
      <c r="G96" s="116"/>
      <c r="H96" s="116"/>
      <c r="I96" s="116"/>
      <c r="J96" s="116"/>
      <c r="K96" s="116"/>
      <c r="L96" s="116"/>
      <c r="M96" s="116"/>
      <c r="N96" s="225">
        <f>N224</f>
        <v>0</v>
      </c>
      <c r="O96" s="226"/>
      <c r="P96" s="226"/>
      <c r="Q96" s="226"/>
      <c r="R96" s="118"/>
    </row>
    <row r="97" spans="2:18" s="7" customFormat="1" ht="19.899999999999999" customHeight="1">
      <c r="B97" s="115"/>
      <c r="C97" s="116"/>
      <c r="D97" s="117" t="s">
        <v>127</v>
      </c>
      <c r="E97" s="116"/>
      <c r="F97" s="116"/>
      <c r="G97" s="116"/>
      <c r="H97" s="116"/>
      <c r="I97" s="116"/>
      <c r="J97" s="116"/>
      <c r="K97" s="116"/>
      <c r="L97" s="116"/>
      <c r="M97" s="116"/>
      <c r="N97" s="225">
        <f>N236</f>
        <v>0</v>
      </c>
      <c r="O97" s="226"/>
      <c r="P97" s="226"/>
      <c r="Q97" s="226"/>
      <c r="R97" s="118"/>
    </row>
    <row r="98" spans="2:18" s="7" customFormat="1" ht="19.899999999999999" customHeight="1">
      <c r="B98" s="115"/>
      <c r="C98" s="116"/>
      <c r="D98" s="117" t="s">
        <v>128</v>
      </c>
      <c r="E98" s="116"/>
      <c r="F98" s="116"/>
      <c r="G98" s="116"/>
      <c r="H98" s="116"/>
      <c r="I98" s="116"/>
      <c r="J98" s="116"/>
      <c r="K98" s="116"/>
      <c r="L98" s="116"/>
      <c r="M98" s="116"/>
      <c r="N98" s="225">
        <f>N243</f>
        <v>0</v>
      </c>
      <c r="O98" s="226"/>
      <c r="P98" s="226"/>
      <c r="Q98" s="226"/>
      <c r="R98" s="118"/>
    </row>
    <row r="99" spans="2:18" s="7" customFormat="1" ht="19.899999999999999" customHeight="1">
      <c r="B99" s="115"/>
      <c r="C99" s="116"/>
      <c r="D99" s="117" t="s">
        <v>129</v>
      </c>
      <c r="E99" s="116"/>
      <c r="F99" s="116"/>
      <c r="G99" s="116"/>
      <c r="H99" s="116"/>
      <c r="I99" s="116"/>
      <c r="J99" s="116"/>
      <c r="K99" s="116"/>
      <c r="L99" s="116"/>
      <c r="M99" s="116"/>
      <c r="N99" s="225">
        <f>N247</f>
        <v>0</v>
      </c>
      <c r="O99" s="226"/>
      <c r="P99" s="226"/>
      <c r="Q99" s="226"/>
      <c r="R99" s="118"/>
    </row>
    <row r="100" spans="2:18" s="7" customFormat="1" ht="19.899999999999999" customHeight="1">
      <c r="B100" s="115"/>
      <c r="C100" s="116"/>
      <c r="D100" s="117" t="s">
        <v>672</v>
      </c>
      <c r="E100" s="116"/>
      <c r="F100" s="116"/>
      <c r="G100" s="116"/>
      <c r="H100" s="116"/>
      <c r="I100" s="116"/>
      <c r="J100" s="116"/>
      <c r="K100" s="116"/>
      <c r="L100" s="116"/>
      <c r="M100" s="116"/>
      <c r="N100" s="225">
        <f>N250</f>
        <v>0</v>
      </c>
      <c r="O100" s="226"/>
      <c r="P100" s="226"/>
      <c r="Q100" s="226"/>
      <c r="R100" s="118"/>
    </row>
    <row r="101" spans="2:18" s="7" customFormat="1" ht="19.899999999999999" customHeight="1">
      <c r="B101" s="115"/>
      <c r="C101" s="116"/>
      <c r="D101" s="117" t="s">
        <v>130</v>
      </c>
      <c r="E101" s="116"/>
      <c r="F101" s="116"/>
      <c r="G101" s="116"/>
      <c r="H101" s="116"/>
      <c r="I101" s="116"/>
      <c r="J101" s="116"/>
      <c r="K101" s="116"/>
      <c r="L101" s="116"/>
      <c r="M101" s="116"/>
      <c r="N101" s="225">
        <f>N253</f>
        <v>0</v>
      </c>
      <c r="O101" s="226"/>
      <c r="P101" s="226"/>
      <c r="Q101" s="226"/>
      <c r="R101" s="118"/>
    </row>
    <row r="102" spans="2:18" s="7" customFormat="1" ht="19.899999999999999" customHeight="1">
      <c r="B102" s="115"/>
      <c r="C102" s="116"/>
      <c r="D102" s="117" t="s">
        <v>673</v>
      </c>
      <c r="E102" s="116"/>
      <c r="F102" s="116"/>
      <c r="G102" s="116"/>
      <c r="H102" s="116"/>
      <c r="I102" s="116"/>
      <c r="J102" s="116"/>
      <c r="K102" s="116"/>
      <c r="L102" s="116"/>
      <c r="M102" s="116"/>
      <c r="N102" s="225">
        <f>N260</f>
        <v>0</v>
      </c>
      <c r="O102" s="226"/>
      <c r="P102" s="226"/>
      <c r="Q102" s="226"/>
      <c r="R102" s="118"/>
    </row>
    <row r="103" spans="2:18" s="7" customFormat="1" ht="19.899999999999999" customHeight="1">
      <c r="B103" s="115"/>
      <c r="C103" s="116"/>
      <c r="D103" s="117" t="s">
        <v>674</v>
      </c>
      <c r="E103" s="116"/>
      <c r="F103" s="116"/>
      <c r="G103" s="116"/>
      <c r="H103" s="116"/>
      <c r="I103" s="116"/>
      <c r="J103" s="116"/>
      <c r="K103" s="116"/>
      <c r="L103" s="116"/>
      <c r="M103" s="116"/>
      <c r="N103" s="225">
        <f>N265</f>
        <v>0</v>
      </c>
      <c r="O103" s="226"/>
      <c r="P103" s="226"/>
      <c r="Q103" s="226"/>
      <c r="R103" s="118"/>
    </row>
    <row r="104" spans="2:18" s="7" customFormat="1" ht="19.899999999999999" customHeight="1">
      <c r="B104" s="115"/>
      <c r="C104" s="116"/>
      <c r="D104" s="117" t="s">
        <v>131</v>
      </c>
      <c r="E104" s="116"/>
      <c r="F104" s="116"/>
      <c r="G104" s="116"/>
      <c r="H104" s="116"/>
      <c r="I104" s="116"/>
      <c r="J104" s="116"/>
      <c r="K104" s="116"/>
      <c r="L104" s="116"/>
      <c r="M104" s="116"/>
      <c r="N104" s="225">
        <f>N268</f>
        <v>0</v>
      </c>
      <c r="O104" s="226"/>
      <c r="P104" s="226"/>
      <c r="Q104" s="226"/>
      <c r="R104" s="118"/>
    </row>
    <row r="105" spans="2:18" s="7" customFormat="1" ht="19.899999999999999" customHeight="1">
      <c r="B105" s="115"/>
      <c r="C105" s="116"/>
      <c r="D105" s="117" t="s">
        <v>133</v>
      </c>
      <c r="E105" s="116"/>
      <c r="F105" s="116"/>
      <c r="G105" s="116"/>
      <c r="H105" s="116"/>
      <c r="I105" s="116"/>
      <c r="J105" s="116"/>
      <c r="K105" s="116"/>
      <c r="L105" s="116"/>
      <c r="M105" s="116"/>
      <c r="N105" s="225">
        <f>N278</f>
        <v>0</v>
      </c>
      <c r="O105" s="226"/>
      <c r="P105" s="226"/>
      <c r="Q105" s="226"/>
      <c r="R105" s="118"/>
    </row>
    <row r="106" spans="2:18" s="7" customFormat="1" ht="19.899999999999999" customHeight="1">
      <c r="B106" s="115"/>
      <c r="C106" s="116"/>
      <c r="D106" s="117" t="s">
        <v>134</v>
      </c>
      <c r="E106" s="116"/>
      <c r="F106" s="116"/>
      <c r="G106" s="116"/>
      <c r="H106" s="116"/>
      <c r="I106" s="116"/>
      <c r="J106" s="116"/>
      <c r="K106" s="116"/>
      <c r="L106" s="116"/>
      <c r="M106" s="116"/>
      <c r="N106" s="225">
        <f>N293</f>
        <v>0</v>
      </c>
      <c r="O106" s="226"/>
      <c r="P106" s="226"/>
      <c r="Q106" s="226"/>
      <c r="R106" s="118"/>
    </row>
    <row r="107" spans="2:18" s="7" customFormat="1" ht="19.899999999999999" customHeight="1">
      <c r="B107" s="115"/>
      <c r="C107" s="116"/>
      <c r="D107" s="117" t="s">
        <v>675</v>
      </c>
      <c r="E107" s="116"/>
      <c r="F107" s="116"/>
      <c r="G107" s="116"/>
      <c r="H107" s="116"/>
      <c r="I107" s="116"/>
      <c r="J107" s="116"/>
      <c r="K107" s="116"/>
      <c r="L107" s="116"/>
      <c r="M107" s="116"/>
      <c r="N107" s="225">
        <f>N324</f>
        <v>0</v>
      </c>
      <c r="O107" s="226"/>
      <c r="P107" s="226"/>
      <c r="Q107" s="226"/>
      <c r="R107" s="118"/>
    </row>
    <row r="108" spans="2:18" s="7" customFormat="1" ht="19.899999999999999" customHeight="1">
      <c r="B108" s="115"/>
      <c r="C108" s="116"/>
      <c r="D108" s="117" t="s">
        <v>135</v>
      </c>
      <c r="E108" s="116"/>
      <c r="F108" s="116"/>
      <c r="G108" s="116"/>
      <c r="H108" s="116"/>
      <c r="I108" s="116"/>
      <c r="J108" s="116"/>
      <c r="K108" s="116"/>
      <c r="L108" s="116"/>
      <c r="M108" s="116"/>
      <c r="N108" s="225">
        <f>N332</f>
        <v>0</v>
      </c>
      <c r="O108" s="226"/>
      <c r="P108" s="226"/>
      <c r="Q108" s="226"/>
      <c r="R108" s="118"/>
    </row>
    <row r="109" spans="2:18" s="7" customFormat="1" ht="19.899999999999999" customHeight="1">
      <c r="B109" s="115"/>
      <c r="C109" s="116"/>
      <c r="D109" s="117" t="s">
        <v>676</v>
      </c>
      <c r="E109" s="116"/>
      <c r="F109" s="116"/>
      <c r="G109" s="116"/>
      <c r="H109" s="116"/>
      <c r="I109" s="116"/>
      <c r="J109" s="116"/>
      <c r="K109" s="116"/>
      <c r="L109" s="116"/>
      <c r="M109" s="116"/>
      <c r="N109" s="225">
        <f>N335</f>
        <v>0</v>
      </c>
      <c r="O109" s="226"/>
      <c r="P109" s="226"/>
      <c r="Q109" s="226"/>
      <c r="R109" s="118"/>
    </row>
    <row r="110" spans="2:18" s="7" customFormat="1" ht="19.899999999999999" customHeight="1">
      <c r="B110" s="115"/>
      <c r="C110" s="116"/>
      <c r="D110" s="117" t="s">
        <v>136</v>
      </c>
      <c r="E110" s="116"/>
      <c r="F110" s="116"/>
      <c r="G110" s="116"/>
      <c r="H110" s="116"/>
      <c r="I110" s="116"/>
      <c r="J110" s="116"/>
      <c r="K110" s="116"/>
      <c r="L110" s="116"/>
      <c r="M110" s="116"/>
      <c r="N110" s="225">
        <f>N338</f>
        <v>0</v>
      </c>
      <c r="O110" s="226"/>
      <c r="P110" s="226"/>
      <c r="Q110" s="226"/>
      <c r="R110" s="118"/>
    </row>
    <row r="111" spans="2:18" s="7" customFormat="1" ht="19.899999999999999" customHeight="1">
      <c r="B111" s="115"/>
      <c r="C111" s="116"/>
      <c r="D111" s="117" t="s">
        <v>677</v>
      </c>
      <c r="E111" s="116"/>
      <c r="F111" s="116"/>
      <c r="G111" s="116"/>
      <c r="H111" s="116"/>
      <c r="I111" s="116"/>
      <c r="J111" s="116"/>
      <c r="K111" s="116"/>
      <c r="L111" s="116"/>
      <c r="M111" s="116"/>
      <c r="N111" s="225">
        <f>N343</f>
        <v>0</v>
      </c>
      <c r="O111" s="226"/>
      <c r="P111" s="226"/>
      <c r="Q111" s="226"/>
      <c r="R111" s="118"/>
    </row>
    <row r="112" spans="2:18" s="6" customFormat="1" ht="24.95" customHeight="1">
      <c r="B112" s="111"/>
      <c r="C112" s="112"/>
      <c r="D112" s="113" t="s">
        <v>678</v>
      </c>
      <c r="E112" s="112"/>
      <c r="F112" s="112"/>
      <c r="G112" s="112"/>
      <c r="H112" s="112"/>
      <c r="I112" s="112"/>
      <c r="J112" s="112"/>
      <c r="K112" s="112"/>
      <c r="L112" s="112"/>
      <c r="M112" s="112"/>
      <c r="N112" s="223">
        <f>N346</f>
        <v>0</v>
      </c>
      <c r="O112" s="224"/>
      <c r="P112" s="224"/>
      <c r="Q112" s="224"/>
      <c r="R112" s="114"/>
    </row>
    <row r="113" spans="2:21" s="7" customFormat="1" ht="19.899999999999999" customHeight="1">
      <c r="B113" s="115"/>
      <c r="C113" s="116"/>
      <c r="D113" s="117" t="s">
        <v>679</v>
      </c>
      <c r="E113" s="116"/>
      <c r="F113" s="116"/>
      <c r="G113" s="116"/>
      <c r="H113" s="116"/>
      <c r="I113" s="116"/>
      <c r="J113" s="116"/>
      <c r="K113" s="116"/>
      <c r="L113" s="116"/>
      <c r="M113" s="116"/>
      <c r="N113" s="225">
        <f>N347</f>
        <v>0</v>
      </c>
      <c r="O113" s="226"/>
      <c r="P113" s="226"/>
      <c r="Q113" s="226"/>
      <c r="R113" s="118"/>
    </row>
    <row r="114" spans="2:21" s="6" customFormat="1" ht="24.95" customHeight="1">
      <c r="B114" s="111"/>
      <c r="C114" s="112"/>
      <c r="D114" s="113" t="s">
        <v>517</v>
      </c>
      <c r="E114" s="112"/>
      <c r="F114" s="112"/>
      <c r="G114" s="112"/>
      <c r="H114" s="112"/>
      <c r="I114" s="112"/>
      <c r="J114" s="112"/>
      <c r="K114" s="112"/>
      <c r="L114" s="112"/>
      <c r="M114" s="112"/>
      <c r="N114" s="223">
        <f>N349</f>
        <v>0</v>
      </c>
      <c r="O114" s="224"/>
      <c r="P114" s="224"/>
      <c r="Q114" s="224"/>
      <c r="R114" s="114"/>
    </row>
    <row r="115" spans="2:21" s="7" customFormat="1" ht="19.899999999999999" customHeight="1">
      <c r="B115" s="115"/>
      <c r="C115" s="116"/>
      <c r="D115" s="117" t="s">
        <v>518</v>
      </c>
      <c r="E115" s="116"/>
      <c r="F115" s="116"/>
      <c r="G115" s="116"/>
      <c r="H115" s="116"/>
      <c r="I115" s="116"/>
      <c r="J115" s="116"/>
      <c r="K115" s="116"/>
      <c r="L115" s="116"/>
      <c r="M115" s="116"/>
      <c r="N115" s="225">
        <f>N350</f>
        <v>0</v>
      </c>
      <c r="O115" s="226"/>
      <c r="P115" s="226"/>
      <c r="Q115" s="226"/>
      <c r="R115" s="118"/>
    </row>
    <row r="116" spans="2:21" s="1" customFormat="1" ht="21.75" customHeight="1"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5"/>
    </row>
    <row r="117" spans="2:21" s="1" customFormat="1" ht="29.25" customHeight="1">
      <c r="B117" s="33"/>
      <c r="C117" s="110" t="s">
        <v>137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222">
        <v>0</v>
      </c>
      <c r="O117" s="227"/>
      <c r="P117" s="227"/>
      <c r="Q117" s="227"/>
      <c r="R117" s="35"/>
      <c r="T117" s="119"/>
      <c r="U117" s="120" t="s">
        <v>42</v>
      </c>
    </row>
    <row r="118" spans="2:21" s="1" customFormat="1" ht="18" customHeight="1"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21" s="1" customFormat="1" ht="29.25" customHeight="1">
      <c r="B119" s="33"/>
      <c r="C119" s="101" t="s">
        <v>102</v>
      </c>
      <c r="D119" s="102"/>
      <c r="E119" s="102"/>
      <c r="F119" s="102"/>
      <c r="G119" s="102"/>
      <c r="H119" s="102"/>
      <c r="I119" s="102"/>
      <c r="J119" s="102"/>
      <c r="K119" s="102"/>
      <c r="L119" s="206">
        <f>ROUND(SUM(N88+N117),2)</f>
        <v>0</v>
      </c>
      <c r="M119" s="206"/>
      <c r="N119" s="206"/>
      <c r="O119" s="206"/>
      <c r="P119" s="206"/>
      <c r="Q119" s="206"/>
      <c r="R119" s="35"/>
    </row>
    <row r="120" spans="2:21" s="1" customFormat="1" ht="6.95" customHeight="1">
      <c r="B120" s="57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9"/>
    </row>
    <row r="124" spans="2:21" s="1" customFormat="1" ht="6.95" customHeight="1"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</row>
    <row r="125" spans="2:21" s="1" customFormat="1" ht="36.950000000000003" customHeight="1">
      <c r="B125" s="33"/>
      <c r="C125" s="180" t="s">
        <v>138</v>
      </c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35"/>
    </row>
    <row r="126" spans="2:21" s="1" customFormat="1" ht="6.95" customHeight="1"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5"/>
    </row>
    <row r="127" spans="2:21" s="1" customFormat="1" ht="30" customHeight="1">
      <c r="B127" s="33"/>
      <c r="C127" s="30" t="s">
        <v>17</v>
      </c>
      <c r="D127" s="34"/>
      <c r="E127" s="34"/>
      <c r="F127" s="212" t="str">
        <f>F6</f>
        <v>Snížení energetické náročnosti budov DPmÚL</v>
      </c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34"/>
      <c r="R127" s="35"/>
    </row>
    <row r="128" spans="2:21" s="1" customFormat="1" ht="36.950000000000003" customHeight="1">
      <c r="B128" s="33"/>
      <c r="C128" s="67" t="s">
        <v>110</v>
      </c>
      <c r="D128" s="34"/>
      <c r="E128" s="34"/>
      <c r="F128" s="190" t="str">
        <f>F7</f>
        <v>inveko6c - SO 3 Hlavní objekt</v>
      </c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34"/>
      <c r="R128" s="35"/>
    </row>
    <row r="129" spans="2:65" s="1" customFormat="1" ht="6.95" customHeight="1"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5"/>
    </row>
    <row r="130" spans="2:65" s="1" customFormat="1" ht="18" customHeight="1">
      <c r="B130" s="33"/>
      <c r="C130" s="30" t="s">
        <v>23</v>
      </c>
      <c r="D130" s="34"/>
      <c r="E130" s="34"/>
      <c r="F130" s="28" t="str">
        <f>F9</f>
        <v>Předlice</v>
      </c>
      <c r="G130" s="34"/>
      <c r="H130" s="34"/>
      <c r="I130" s="34"/>
      <c r="J130" s="34"/>
      <c r="K130" s="30" t="s">
        <v>25</v>
      </c>
      <c r="L130" s="34"/>
      <c r="M130" s="215" t="str">
        <f>IF(O9="","",O9)</f>
        <v>15.12.2015</v>
      </c>
      <c r="N130" s="215"/>
      <c r="O130" s="215"/>
      <c r="P130" s="215"/>
      <c r="Q130" s="34"/>
      <c r="R130" s="35"/>
    </row>
    <row r="131" spans="2:65" s="1" customFormat="1" ht="6.95" customHeight="1">
      <c r="B131" s="33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5"/>
    </row>
    <row r="132" spans="2:65" s="1" customFormat="1" ht="15">
      <c r="B132" s="33"/>
      <c r="C132" s="30" t="s">
        <v>29</v>
      </c>
      <c r="D132" s="34"/>
      <c r="E132" s="34"/>
      <c r="F132" s="28" t="str">
        <f>E12</f>
        <v xml:space="preserve"> </v>
      </c>
      <c r="G132" s="34"/>
      <c r="H132" s="34"/>
      <c r="I132" s="34"/>
      <c r="J132" s="34"/>
      <c r="K132" s="30" t="s">
        <v>34</v>
      </c>
      <c r="L132" s="34"/>
      <c r="M132" s="182" t="str">
        <f>E18</f>
        <v>INVEKO 4U s.r.o.Litoměřice</v>
      </c>
      <c r="N132" s="182"/>
      <c r="O132" s="182"/>
      <c r="P132" s="182"/>
      <c r="Q132" s="182"/>
      <c r="R132" s="35"/>
    </row>
    <row r="133" spans="2:65" s="1" customFormat="1" ht="14.45" customHeight="1">
      <c r="B133" s="33"/>
      <c r="C133" s="30" t="s">
        <v>33</v>
      </c>
      <c r="D133" s="34"/>
      <c r="E133" s="34"/>
      <c r="F133" s="28" t="str">
        <f>IF(E15="","",E15)</f>
        <v xml:space="preserve"> </v>
      </c>
      <c r="G133" s="34"/>
      <c r="H133" s="34"/>
      <c r="I133" s="34"/>
      <c r="J133" s="34"/>
      <c r="K133" s="30" t="s">
        <v>37</v>
      </c>
      <c r="L133" s="34"/>
      <c r="M133" s="182" t="str">
        <f>E21</f>
        <v xml:space="preserve"> </v>
      </c>
      <c r="N133" s="182"/>
      <c r="O133" s="182"/>
      <c r="P133" s="182"/>
      <c r="Q133" s="182"/>
      <c r="R133" s="35"/>
    </row>
    <row r="134" spans="2:65" s="1" customFormat="1" ht="10.35" customHeight="1"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</row>
    <row r="135" spans="2:65" s="8" customFormat="1" ht="29.25" customHeight="1">
      <c r="B135" s="121"/>
      <c r="C135" s="122" t="s">
        <v>139</v>
      </c>
      <c r="D135" s="123" t="s">
        <v>140</v>
      </c>
      <c r="E135" s="123" t="s">
        <v>60</v>
      </c>
      <c r="F135" s="228" t="s">
        <v>141</v>
      </c>
      <c r="G135" s="228"/>
      <c r="H135" s="228"/>
      <c r="I135" s="228"/>
      <c r="J135" s="123" t="s">
        <v>142</v>
      </c>
      <c r="K135" s="123" t="s">
        <v>143</v>
      </c>
      <c r="L135" s="229" t="s">
        <v>144</v>
      </c>
      <c r="M135" s="229"/>
      <c r="N135" s="228" t="s">
        <v>116</v>
      </c>
      <c r="O135" s="228"/>
      <c r="P135" s="228"/>
      <c r="Q135" s="230"/>
      <c r="R135" s="124"/>
      <c r="T135" s="74" t="s">
        <v>145</v>
      </c>
      <c r="U135" s="75" t="s">
        <v>42</v>
      </c>
      <c r="V135" s="75" t="s">
        <v>146</v>
      </c>
      <c r="W135" s="75" t="s">
        <v>147</v>
      </c>
      <c r="X135" s="75" t="s">
        <v>148</v>
      </c>
      <c r="Y135" s="75" t="s">
        <v>149</v>
      </c>
      <c r="Z135" s="75" t="s">
        <v>150</v>
      </c>
      <c r="AA135" s="76" t="s">
        <v>151</v>
      </c>
    </row>
    <row r="136" spans="2:65" s="1" customFormat="1" ht="29.25" customHeight="1">
      <c r="B136" s="33"/>
      <c r="C136" s="78" t="s">
        <v>112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245">
        <f>BK136</f>
        <v>0</v>
      </c>
      <c r="O136" s="246"/>
      <c r="P136" s="246"/>
      <c r="Q136" s="246"/>
      <c r="R136" s="35"/>
      <c r="T136" s="77"/>
      <c r="U136" s="49"/>
      <c r="V136" s="49"/>
      <c r="W136" s="125">
        <f>W137+W223+W346+W349</f>
        <v>6090.8548880000008</v>
      </c>
      <c r="X136" s="49"/>
      <c r="Y136" s="125">
        <f>Y137+Y223+Y346+Y349</f>
        <v>55.819667889999991</v>
      </c>
      <c r="Z136" s="49"/>
      <c r="AA136" s="126">
        <f>AA137+AA223+AA346+AA349</f>
        <v>41.903679799999999</v>
      </c>
      <c r="AT136" s="19" t="s">
        <v>77</v>
      </c>
      <c r="AU136" s="19" t="s">
        <v>118</v>
      </c>
      <c r="BK136" s="127">
        <f>BK137+BK223+BK346+BK349</f>
        <v>0</v>
      </c>
    </row>
    <row r="137" spans="2:65" s="9" customFormat="1" ht="37.35" customHeight="1">
      <c r="B137" s="128"/>
      <c r="C137" s="129"/>
      <c r="D137" s="130" t="s">
        <v>119</v>
      </c>
      <c r="E137" s="130"/>
      <c r="F137" s="130"/>
      <c r="G137" s="130"/>
      <c r="H137" s="130"/>
      <c r="I137" s="130"/>
      <c r="J137" s="130"/>
      <c r="K137" s="130"/>
      <c r="L137" s="130"/>
      <c r="M137" s="130"/>
      <c r="N137" s="247">
        <f>BK137</f>
        <v>0</v>
      </c>
      <c r="O137" s="223"/>
      <c r="P137" s="223"/>
      <c r="Q137" s="223"/>
      <c r="R137" s="131"/>
      <c r="T137" s="132"/>
      <c r="U137" s="129"/>
      <c r="V137" s="129"/>
      <c r="W137" s="133">
        <f>W138+W141+W189+W213+W221</f>
        <v>3260.8077250000001</v>
      </c>
      <c r="X137" s="129"/>
      <c r="Y137" s="133">
        <f>Y138+Y141+Y189+Y213+Y221</f>
        <v>28.774494839999996</v>
      </c>
      <c r="Z137" s="129"/>
      <c r="AA137" s="134">
        <f>AA138+AA141+AA189+AA213+AA221</f>
        <v>21.550840000000001</v>
      </c>
      <c r="AR137" s="135" t="s">
        <v>22</v>
      </c>
      <c r="AT137" s="136" t="s">
        <v>77</v>
      </c>
      <c r="AU137" s="136" t="s">
        <v>78</v>
      </c>
      <c r="AY137" s="135" t="s">
        <v>152</v>
      </c>
      <c r="BK137" s="137">
        <f>BK138+BK141+BK189+BK213+BK221</f>
        <v>0</v>
      </c>
    </row>
    <row r="138" spans="2:65" s="9" customFormat="1" ht="19.899999999999999" customHeight="1">
      <c r="B138" s="128"/>
      <c r="C138" s="129"/>
      <c r="D138" s="138" t="s">
        <v>120</v>
      </c>
      <c r="E138" s="138"/>
      <c r="F138" s="138"/>
      <c r="G138" s="138"/>
      <c r="H138" s="138"/>
      <c r="I138" s="138"/>
      <c r="J138" s="138"/>
      <c r="K138" s="138"/>
      <c r="L138" s="138"/>
      <c r="M138" s="138"/>
      <c r="N138" s="243">
        <f>BK138</f>
        <v>0</v>
      </c>
      <c r="O138" s="244"/>
      <c r="P138" s="244"/>
      <c r="Q138" s="244"/>
      <c r="R138" s="131"/>
      <c r="T138" s="132"/>
      <c r="U138" s="129"/>
      <c r="V138" s="129"/>
      <c r="W138" s="133">
        <f>SUM(W139:W140)</f>
        <v>21.565997999999997</v>
      </c>
      <c r="X138" s="129"/>
      <c r="Y138" s="133">
        <f>SUM(Y139:Y140)</f>
        <v>5.4789481799999997</v>
      </c>
      <c r="Z138" s="129"/>
      <c r="AA138" s="134">
        <f>SUM(AA139:AA140)</f>
        <v>0</v>
      </c>
      <c r="AR138" s="135" t="s">
        <v>22</v>
      </c>
      <c r="AT138" s="136" t="s">
        <v>77</v>
      </c>
      <c r="AU138" s="136" t="s">
        <v>22</v>
      </c>
      <c r="AY138" s="135" t="s">
        <v>152</v>
      </c>
      <c r="BK138" s="137">
        <f>SUM(BK139:BK140)</f>
        <v>0</v>
      </c>
    </row>
    <row r="139" spans="2:65" s="1" customFormat="1" ht="31.5" customHeight="1">
      <c r="B139" s="139"/>
      <c r="C139" s="140" t="s">
        <v>680</v>
      </c>
      <c r="D139" s="140" t="s">
        <v>154</v>
      </c>
      <c r="E139" s="141" t="s">
        <v>155</v>
      </c>
      <c r="F139" s="231" t="s">
        <v>156</v>
      </c>
      <c r="G139" s="231"/>
      <c r="H139" s="231"/>
      <c r="I139" s="231"/>
      <c r="J139" s="142" t="s">
        <v>157</v>
      </c>
      <c r="K139" s="143">
        <v>7.7939999999999996</v>
      </c>
      <c r="L139" s="253">
        <v>0</v>
      </c>
      <c r="M139" s="254"/>
      <c r="N139" s="232">
        <f>ROUND(L139*K139,2)</f>
        <v>0</v>
      </c>
      <c r="O139" s="232"/>
      <c r="P139" s="232"/>
      <c r="Q139" s="232"/>
      <c r="R139" s="144"/>
      <c r="T139" s="145" t="s">
        <v>5</v>
      </c>
      <c r="U139" s="42" t="s">
        <v>43</v>
      </c>
      <c r="V139" s="146">
        <v>2.7669999999999999</v>
      </c>
      <c r="W139" s="146">
        <f>V139*K139</f>
        <v>21.565997999999997</v>
      </c>
      <c r="X139" s="146">
        <v>0.70296999999999998</v>
      </c>
      <c r="Y139" s="146">
        <f>X139*K139</f>
        <v>5.4789481799999997</v>
      </c>
      <c r="Z139" s="146">
        <v>0</v>
      </c>
      <c r="AA139" s="147">
        <f>Z139*K139</f>
        <v>0</v>
      </c>
      <c r="AR139" s="19" t="s">
        <v>158</v>
      </c>
      <c r="AT139" s="19" t="s">
        <v>154</v>
      </c>
      <c r="AU139" s="19" t="s">
        <v>108</v>
      </c>
      <c r="AY139" s="19" t="s">
        <v>152</v>
      </c>
      <c r="BE139" s="148">
        <f>IF(U139="základní",N139,0)</f>
        <v>0</v>
      </c>
      <c r="BF139" s="148">
        <f>IF(U139="snížená",N139,0)</f>
        <v>0</v>
      </c>
      <c r="BG139" s="148">
        <f>IF(U139="zákl. přenesená",N139,0)</f>
        <v>0</v>
      </c>
      <c r="BH139" s="148">
        <f>IF(U139="sníž. přenesená",N139,0)</f>
        <v>0</v>
      </c>
      <c r="BI139" s="148">
        <f>IF(U139="nulová",N139,0)</f>
        <v>0</v>
      </c>
      <c r="BJ139" s="19" t="s">
        <v>22</v>
      </c>
      <c r="BK139" s="148">
        <f>ROUND(L139*K139,2)</f>
        <v>0</v>
      </c>
      <c r="BL139" s="19" t="s">
        <v>158</v>
      </c>
      <c r="BM139" s="19" t="s">
        <v>681</v>
      </c>
    </row>
    <row r="140" spans="2:65" s="10" customFormat="1" ht="31.5" customHeight="1">
      <c r="B140" s="149"/>
      <c r="C140" s="150"/>
      <c r="D140" s="150"/>
      <c r="E140" s="151" t="s">
        <v>5</v>
      </c>
      <c r="F140" s="233" t="s">
        <v>682</v>
      </c>
      <c r="G140" s="234"/>
      <c r="H140" s="234"/>
      <c r="I140" s="234"/>
      <c r="J140" s="150"/>
      <c r="K140" s="152">
        <v>7.7939999999999996</v>
      </c>
      <c r="L140" s="150"/>
      <c r="M140" s="150"/>
      <c r="N140" s="150"/>
      <c r="O140" s="150"/>
      <c r="P140" s="150"/>
      <c r="Q140" s="150"/>
      <c r="R140" s="153"/>
      <c r="T140" s="154"/>
      <c r="U140" s="150"/>
      <c r="V140" s="150"/>
      <c r="W140" s="150"/>
      <c r="X140" s="150"/>
      <c r="Y140" s="150"/>
      <c r="Z140" s="150"/>
      <c r="AA140" s="155"/>
      <c r="AT140" s="156" t="s">
        <v>161</v>
      </c>
      <c r="AU140" s="156" t="s">
        <v>108</v>
      </c>
      <c r="AV140" s="10" t="s">
        <v>108</v>
      </c>
      <c r="AW140" s="10" t="s">
        <v>36</v>
      </c>
      <c r="AX140" s="10" t="s">
        <v>22</v>
      </c>
      <c r="AY140" s="156" t="s">
        <v>152</v>
      </c>
    </row>
    <row r="141" spans="2:65" s="9" customFormat="1" ht="29.85" customHeight="1">
      <c r="B141" s="128"/>
      <c r="C141" s="129"/>
      <c r="D141" s="138" t="s">
        <v>121</v>
      </c>
      <c r="E141" s="138"/>
      <c r="F141" s="138"/>
      <c r="G141" s="138"/>
      <c r="H141" s="138"/>
      <c r="I141" s="138"/>
      <c r="J141" s="138"/>
      <c r="K141" s="138"/>
      <c r="L141" s="138"/>
      <c r="M141" s="138"/>
      <c r="N141" s="243">
        <f>BK141</f>
        <v>0</v>
      </c>
      <c r="O141" s="244"/>
      <c r="P141" s="244"/>
      <c r="Q141" s="244"/>
      <c r="R141" s="131"/>
      <c r="T141" s="132"/>
      <c r="U141" s="129"/>
      <c r="V141" s="129"/>
      <c r="W141" s="133">
        <f>SUM(W142:W188)</f>
        <v>2485.038982</v>
      </c>
      <c r="X141" s="129"/>
      <c r="Y141" s="133">
        <f>SUM(Y142:Y188)</f>
        <v>23.295546659999996</v>
      </c>
      <c r="Z141" s="129"/>
      <c r="AA141" s="134">
        <f>SUM(AA142:AA188)</f>
        <v>0</v>
      </c>
      <c r="AR141" s="135" t="s">
        <v>22</v>
      </c>
      <c r="AT141" s="136" t="s">
        <v>77</v>
      </c>
      <c r="AU141" s="136" t="s">
        <v>22</v>
      </c>
      <c r="AY141" s="135" t="s">
        <v>152</v>
      </c>
      <c r="BK141" s="137">
        <f>SUM(BK142:BK188)</f>
        <v>0</v>
      </c>
    </row>
    <row r="142" spans="2:65" s="1" customFormat="1" ht="31.5" customHeight="1">
      <c r="B142" s="139"/>
      <c r="C142" s="140" t="s">
        <v>108</v>
      </c>
      <c r="D142" s="140" t="s">
        <v>154</v>
      </c>
      <c r="E142" s="141" t="s">
        <v>163</v>
      </c>
      <c r="F142" s="231" t="s">
        <v>164</v>
      </c>
      <c r="G142" s="231"/>
      <c r="H142" s="231"/>
      <c r="I142" s="231"/>
      <c r="J142" s="142" t="s">
        <v>165</v>
      </c>
      <c r="K142" s="143">
        <v>787.88</v>
      </c>
      <c r="L142" s="253">
        <v>0</v>
      </c>
      <c r="M142" s="254"/>
      <c r="N142" s="232">
        <f>ROUND(L142*K142,2)</f>
        <v>0</v>
      </c>
      <c r="O142" s="232"/>
      <c r="P142" s="232"/>
      <c r="Q142" s="232"/>
      <c r="R142" s="144"/>
      <c r="T142" s="145" t="s">
        <v>5</v>
      </c>
      <c r="U142" s="42" t="s">
        <v>43</v>
      </c>
      <c r="V142" s="146">
        <v>0.37</v>
      </c>
      <c r="W142" s="146">
        <f>V142*K142</f>
        <v>291.51560000000001</v>
      </c>
      <c r="X142" s="146">
        <v>1.5E-3</v>
      </c>
      <c r="Y142" s="146">
        <f>X142*K142</f>
        <v>1.1818200000000001</v>
      </c>
      <c r="Z142" s="146">
        <v>0</v>
      </c>
      <c r="AA142" s="147">
        <f>Z142*K142</f>
        <v>0</v>
      </c>
      <c r="AR142" s="19" t="s">
        <v>158</v>
      </c>
      <c r="AT142" s="19" t="s">
        <v>154</v>
      </c>
      <c r="AU142" s="19" t="s">
        <v>108</v>
      </c>
      <c r="AY142" s="19" t="s">
        <v>152</v>
      </c>
      <c r="BE142" s="148">
        <f>IF(U142="základní",N142,0)</f>
        <v>0</v>
      </c>
      <c r="BF142" s="148">
        <f>IF(U142="snížená",N142,0)</f>
        <v>0</v>
      </c>
      <c r="BG142" s="148">
        <f>IF(U142="zákl. přenesená",N142,0)</f>
        <v>0</v>
      </c>
      <c r="BH142" s="148">
        <f>IF(U142="sníž. přenesená",N142,0)</f>
        <v>0</v>
      </c>
      <c r="BI142" s="148">
        <f>IF(U142="nulová",N142,0)</f>
        <v>0</v>
      </c>
      <c r="BJ142" s="19" t="s">
        <v>22</v>
      </c>
      <c r="BK142" s="148">
        <f>ROUND(L142*K142,2)</f>
        <v>0</v>
      </c>
      <c r="BL142" s="19" t="s">
        <v>158</v>
      </c>
      <c r="BM142" s="19" t="s">
        <v>683</v>
      </c>
    </row>
    <row r="143" spans="2:65" s="1" customFormat="1" ht="31.5" customHeight="1">
      <c r="B143" s="139"/>
      <c r="C143" s="140" t="s">
        <v>684</v>
      </c>
      <c r="D143" s="140" t="s">
        <v>154</v>
      </c>
      <c r="E143" s="141" t="s">
        <v>167</v>
      </c>
      <c r="F143" s="231" t="s">
        <v>168</v>
      </c>
      <c r="G143" s="231"/>
      <c r="H143" s="231"/>
      <c r="I143" s="231"/>
      <c r="J143" s="142" t="s">
        <v>169</v>
      </c>
      <c r="K143" s="143">
        <v>1067.8430000000001</v>
      </c>
      <c r="L143" s="253">
        <v>0</v>
      </c>
      <c r="M143" s="254"/>
      <c r="N143" s="232">
        <f>ROUND(L143*K143,2)</f>
        <v>0</v>
      </c>
      <c r="O143" s="232"/>
      <c r="P143" s="232"/>
      <c r="Q143" s="232"/>
      <c r="R143" s="144"/>
      <c r="T143" s="145" t="s">
        <v>5</v>
      </c>
      <c r="U143" s="42" t="s">
        <v>43</v>
      </c>
      <c r="V143" s="146">
        <v>7.3999999999999996E-2</v>
      </c>
      <c r="W143" s="146">
        <f>V143*K143</f>
        <v>79.020381999999998</v>
      </c>
      <c r="X143" s="146">
        <v>4.6999999999999999E-4</v>
      </c>
      <c r="Y143" s="146">
        <f>X143*K143</f>
        <v>0.50188621</v>
      </c>
      <c r="Z143" s="146">
        <v>0</v>
      </c>
      <c r="AA143" s="147">
        <f>Z143*K143</f>
        <v>0</v>
      </c>
      <c r="AR143" s="19" t="s">
        <v>158</v>
      </c>
      <c r="AT143" s="19" t="s">
        <v>154</v>
      </c>
      <c r="AU143" s="19" t="s">
        <v>108</v>
      </c>
      <c r="AY143" s="19" t="s">
        <v>152</v>
      </c>
      <c r="BE143" s="148">
        <f>IF(U143="základní",N143,0)</f>
        <v>0</v>
      </c>
      <c r="BF143" s="148">
        <f>IF(U143="snížená",N143,0)</f>
        <v>0</v>
      </c>
      <c r="BG143" s="148">
        <f>IF(U143="zákl. přenesená",N143,0)</f>
        <v>0</v>
      </c>
      <c r="BH143" s="148">
        <f>IF(U143="sníž. přenesená",N143,0)</f>
        <v>0</v>
      </c>
      <c r="BI143" s="148">
        <f>IF(U143="nulová",N143,0)</f>
        <v>0</v>
      </c>
      <c r="BJ143" s="19" t="s">
        <v>22</v>
      </c>
      <c r="BK143" s="148">
        <f>ROUND(L143*K143,2)</f>
        <v>0</v>
      </c>
      <c r="BL143" s="19" t="s">
        <v>158</v>
      </c>
      <c r="BM143" s="19" t="s">
        <v>685</v>
      </c>
    </row>
    <row r="144" spans="2:65" s="10" customFormat="1" ht="22.5" customHeight="1">
      <c r="B144" s="149"/>
      <c r="C144" s="150"/>
      <c r="D144" s="150"/>
      <c r="E144" s="151" t="s">
        <v>5</v>
      </c>
      <c r="F144" s="233" t="s">
        <v>686</v>
      </c>
      <c r="G144" s="234"/>
      <c r="H144" s="234"/>
      <c r="I144" s="234"/>
      <c r="J144" s="150"/>
      <c r="K144" s="152">
        <v>1067.8430000000001</v>
      </c>
      <c r="L144" s="150"/>
      <c r="M144" s="150"/>
      <c r="N144" s="150"/>
      <c r="O144" s="150"/>
      <c r="P144" s="150"/>
      <c r="Q144" s="150"/>
      <c r="R144" s="153"/>
      <c r="T144" s="154"/>
      <c r="U144" s="150"/>
      <c r="V144" s="150"/>
      <c r="W144" s="150"/>
      <c r="X144" s="150"/>
      <c r="Y144" s="150"/>
      <c r="Z144" s="150"/>
      <c r="AA144" s="155"/>
      <c r="AT144" s="156" t="s">
        <v>161</v>
      </c>
      <c r="AU144" s="156" t="s">
        <v>108</v>
      </c>
      <c r="AV144" s="10" t="s">
        <v>108</v>
      </c>
      <c r="AW144" s="10" t="s">
        <v>36</v>
      </c>
      <c r="AX144" s="10" t="s">
        <v>22</v>
      </c>
      <c r="AY144" s="156" t="s">
        <v>152</v>
      </c>
    </row>
    <row r="145" spans="2:65" s="1" customFormat="1" ht="31.5" customHeight="1">
      <c r="B145" s="139"/>
      <c r="C145" s="140" t="s">
        <v>687</v>
      </c>
      <c r="D145" s="140" t="s">
        <v>154</v>
      </c>
      <c r="E145" s="141" t="s">
        <v>173</v>
      </c>
      <c r="F145" s="231" t="s">
        <v>174</v>
      </c>
      <c r="G145" s="231"/>
      <c r="H145" s="231"/>
      <c r="I145" s="231"/>
      <c r="J145" s="142" t="s">
        <v>169</v>
      </c>
      <c r="K145" s="143">
        <v>886.63099999999997</v>
      </c>
      <c r="L145" s="253">
        <v>0</v>
      </c>
      <c r="M145" s="254"/>
      <c r="N145" s="232">
        <f>ROUND(L145*K145,2)</f>
        <v>0</v>
      </c>
      <c r="O145" s="232"/>
      <c r="P145" s="232"/>
      <c r="Q145" s="232"/>
      <c r="R145" s="144"/>
      <c r="T145" s="145" t="s">
        <v>5</v>
      </c>
      <c r="U145" s="42" t="s">
        <v>43</v>
      </c>
      <c r="V145" s="146">
        <v>0.33</v>
      </c>
      <c r="W145" s="146">
        <f>V145*K145</f>
        <v>292.58823000000001</v>
      </c>
      <c r="X145" s="146">
        <v>4.8900000000000002E-3</v>
      </c>
      <c r="Y145" s="146">
        <f>X145*K145</f>
        <v>4.3356255900000003</v>
      </c>
      <c r="Z145" s="146">
        <v>0</v>
      </c>
      <c r="AA145" s="147">
        <f>Z145*K145</f>
        <v>0</v>
      </c>
      <c r="AR145" s="19" t="s">
        <v>158</v>
      </c>
      <c r="AT145" s="19" t="s">
        <v>154</v>
      </c>
      <c r="AU145" s="19" t="s">
        <v>108</v>
      </c>
      <c r="AY145" s="19" t="s">
        <v>152</v>
      </c>
      <c r="BE145" s="148">
        <f>IF(U145="základní",N145,0)</f>
        <v>0</v>
      </c>
      <c r="BF145" s="148">
        <f>IF(U145="snížená",N145,0)</f>
        <v>0</v>
      </c>
      <c r="BG145" s="148">
        <f>IF(U145="zákl. přenesená",N145,0)</f>
        <v>0</v>
      </c>
      <c r="BH145" s="148">
        <f>IF(U145="sníž. přenesená",N145,0)</f>
        <v>0</v>
      </c>
      <c r="BI145" s="148">
        <f>IF(U145="nulová",N145,0)</f>
        <v>0</v>
      </c>
      <c r="BJ145" s="19" t="s">
        <v>22</v>
      </c>
      <c r="BK145" s="148">
        <f>ROUND(L145*K145,2)</f>
        <v>0</v>
      </c>
      <c r="BL145" s="19" t="s">
        <v>158</v>
      </c>
      <c r="BM145" s="19" t="s">
        <v>688</v>
      </c>
    </row>
    <row r="146" spans="2:65" s="10" customFormat="1" ht="22.5" customHeight="1">
      <c r="B146" s="149"/>
      <c r="C146" s="150"/>
      <c r="D146" s="150"/>
      <c r="E146" s="151" t="s">
        <v>5</v>
      </c>
      <c r="F146" s="233" t="s">
        <v>689</v>
      </c>
      <c r="G146" s="234"/>
      <c r="H146" s="234"/>
      <c r="I146" s="234"/>
      <c r="J146" s="150"/>
      <c r="K146" s="152">
        <v>886.63099999999997</v>
      </c>
      <c r="L146" s="150"/>
      <c r="M146" s="150"/>
      <c r="N146" s="150"/>
      <c r="O146" s="150"/>
      <c r="P146" s="150"/>
      <c r="Q146" s="150"/>
      <c r="R146" s="153"/>
      <c r="T146" s="154"/>
      <c r="U146" s="150"/>
      <c r="V146" s="150"/>
      <c r="W146" s="150"/>
      <c r="X146" s="150"/>
      <c r="Y146" s="150"/>
      <c r="Z146" s="150"/>
      <c r="AA146" s="155"/>
      <c r="AT146" s="156" t="s">
        <v>161</v>
      </c>
      <c r="AU146" s="156" t="s">
        <v>108</v>
      </c>
      <c r="AV146" s="10" t="s">
        <v>108</v>
      </c>
      <c r="AW146" s="10" t="s">
        <v>36</v>
      </c>
      <c r="AX146" s="10" t="s">
        <v>22</v>
      </c>
      <c r="AY146" s="156" t="s">
        <v>152</v>
      </c>
    </row>
    <row r="147" spans="2:65" s="1" customFormat="1" ht="31.5" customHeight="1">
      <c r="B147" s="139"/>
      <c r="C147" s="140" t="s">
        <v>158</v>
      </c>
      <c r="D147" s="140" t="s">
        <v>154</v>
      </c>
      <c r="E147" s="141" t="s">
        <v>178</v>
      </c>
      <c r="F147" s="231" t="s">
        <v>179</v>
      </c>
      <c r="G147" s="231"/>
      <c r="H147" s="231"/>
      <c r="I147" s="231"/>
      <c r="J147" s="142" t="s">
        <v>165</v>
      </c>
      <c r="K147" s="143">
        <v>195.44</v>
      </c>
      <c r="L147" s="253">
        <v>0</v>
      </c>
      <c r="M147" s="254"/>
      <c r="N147" s="232">
        <f t="shared" ref="N147:N153" si="0">ROUND(L147*K147,2)</f>
        <v>0</v>
      </c>
      <c r="O147" s="232"/>
      <c r="P147" s="232"/>
      <c r="Q147" s="232"/>
      <c r="R147" s="144"/>
      <c r="T147" s="145" t="s">
        <v>5</v>
      </c>
      <c r="U147" s="42" t="s">
        <v>43</v>
      </c>
      <c r="V147" s="146">
        <v>0.31</v>
      </c>
      <c r="W147" s="146">
        <f t="shared" ref="W147:W153" si="1">V147*K147</f>
        <v>60.586399999999998</v>
      </c>
      <c r="X147" s="146">
        <v>2.0000000000000002E-5</v>
      </c>
      <c r="Y147" s="146">
        <f t="shared" ref="Y147:Y153" si="2">X147*K147</f>
        <v>3.9088000000000005E-3</v>
      </c>
      <c r="Z147" s="146">
        <v>0</v>
      </c>
      <c r="AA147" s="147">
        <f t="shared" ref="AA147:AA153" si="3">Z147*K147</f>
        <v>0</v>
      </c>
      <c r="AR147" s="19" t="s">
        <v>158</v>
      </c>
      <c r="AT147" s="19" t="s">
        <v>154</v>
      </c>
      <c r="AU147" s="19" t="s">
        <v>108</v>
      </c>
      <c r="AY147" s="19" t="s">
        <v>152</v>
      </c>
      <c r="BE147" s="148">
        <f t="shared" ref="BE147:BE153" si="4">IF(U147="základní",N147,0)</f>
        <v>0</v>
      </c>
      <c r="BF147" s="148">
        <f t="shared" ref="BF147:BF153" si="5">IF(U147="snížená",N147,0)</f>
        <v>0</v>
      </c>
      <c r="BG147" s="148">
        <f t="shared" ref="BG147:BG153" si="6">IF(U147="zákl. přenesená",N147,0)</f>
        <v>0</v>
      </c>
      <c r="BH147" s="148">
        <f t="shared" ref="BH147:BH153" si="7">IF(U147="sníž. přenesená",N147,0)</f>
        <v>0</v>
      </c>
      <c r="BI147" s="148">
        <f t="shared" ref="BI147:BI153" si="8">IF(U147="nulová",N147,0)</f>
        <v>0</v>
      </c>
      <c r="BJ147" s="19" t="s">
        <v>22</v>
      </c>
      <c r="BK147" s="148">
        <f t="shared" ref="BK147:BK153" si="9">ROUND(L147*K147,2)</f>
        <v>0</v>
      </c>
      <c r="BL147" s="19" t="s">
        <v>158</v>
      </c>
      <c r="BM147" s="19" t="s">
        <v>690</v>
      </c>
    </row>
    <row r="148" spans="2:65" s="1" customFormat="1" ht="31.5" customHeight="1">
      <c r="B148" s="139"/>
      <c r="C148" s="157" t="s">
        <v>186</v>
      </c>
      <c r="D148" s="157" t="s">
        <v>181</v>
      </c>
      <c r="E148" s="158" t="s">
        <v>182</v>
      </c>
      <c r="F148" s="235" t="s">
        <v>183</v>
      </c>
      <c r="G148" s="235"/>
      <c r="H148" s="235"/>
      <c r="I148" s="235"/>
      <c r="J148" s="159" t="s">
        <v>165</v>
      </c>
      <c r="K148" s="160">
        <v>205.21199999999999</v>
      </c>
      <c r="L148" s="253">
        <v>0</v>
      </c>
      <c r="M148" s="254"/>
      <c r="N148" s="236">
        <f t="shared" si="0"/>
        <v>0</v>
      </c>
      <c r="O148" s="232"/>
      <c r="P148" s="232"/>
      <c r="Q148" s="232"/>
      <c r="R148" s="144"/>
      <c r="T148" s="145" t="s">
        <v>5</v>
      </c>
      <c r="U148" s="42" t="s">
        <v>43</v>
      </c>
      <c r="V148" s="146">
        <v>0</v>
      </c>
      <c r="W148" s="146">
        <f t="shared" si="1"/>
        <v>0</v>
      </c>
      <c r="X148" s="146">
        <v>1E-4</v>
      </c>
      <c r="Y148" s="146">
        <f t="shared" si="2"/>
        <v>2.05212E-2</v>
      </c>
      <c r="Z148" s="146">
        <v>0</v>
      </c>
      <c r="AA148" s="147">
        <f t="shared" si="3"/>
        <v>0</v>
      </c>
      <c r="AR148" s="19" t="s">
        <v>184</v>
      </c>
      <c r="AT148" s="19" t="s">
        <v>181</v>
      </c>
      <c r="AU148" s="19" t="s">
        <v>108</v>
      </c>
      <c r="AY148" s="19" t="s">
        <v>152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9" t="s">
        <v>22</v>
      </c>
      <c r="BK148" s="148">
        <f t="shared" si="9"/>
        <v>0</v>
      </c>
      <c r="BL148" s="19" t="s">
        <v>158</v>
      </c>
      <c r="BM148" s="19" t="s">
        <v>691</v>
      </c>
    </row>
    <row r="149" spans="2:65" s="1" customFormat="1" ht="31.5" customHeight="1">
      <c r="B149" s="139"/>
      <c r="C149" s="140" t="s">
        <v>190</v>
      </c>
      <c r="D149" s="140" t="s">
        <v>154</v>
      </c>
      <c r="E149" s="141" t="s">
        <v>187</v>
      </c>
      <c r="F149" s="231" t="s">
        <v>188</v>
      </c>
      <c r="G149" s="231"/>
      <c r="H149" s="231"/>
      <c r="I149" s="231"/>
      <c r="J149" s="142" t="s">
        <v>165</v>
      </c>
      <c r="K149" s="143">
        <v>817.07</v>
      </c>
      <c r="L149" s="253">
        <v>0</v>
      </c>
      <c r="M149" s="254"/>
      <c r="N149" s="232">
        <f t="shared" si="0"/>
        <v>0</v>
      </c>
      <c r="O149" s="232"/>
      <c r="P149" s="232"/>
      <c r="Q149" s="232"/>
      <c r="R149" s="144"/>
      <c r="T149" s="145" t="s">
        <v>5</v>
      </c>
      <c r="U149" s="42" t="s">
        <v>43</v>
      </c>
      <c r="V149" s="146">
        <v>0.11</v>
      </c>
      <c r="W149" s="146">
        <f t="shared" si="1"/>
        <v>89.877700000000004</v>
      </c>
      <c r="X149" s="146">
        <v>0</v>
      </c>
      <c r="Y149" s="146">
        <f t="shared" si="2"/>
        <v>0</v>
      </c>
      <c r="Z149" s="146">
        <v>0</v>
      </c>
      <c r="AA149" s="147">
        <f t="shared" si="3"/>
        <v>0</v>
      </c>
      <c r="AR149" s="19" t="s">
        <v>158</v>
      </c>
      <c r="AT149" s="19" t="s">
        <v>154</v>
      </c>
      <c r="AU149" s="19" t="s">
        <v>108</v>
      </c>
      <c r="AY149" s="19" t="s">
        <v>152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9" t="s">
        <v>22</v>
      </c>
      <c r="BK149" s="148">
        <f t="shared" si="9"/>
        <v>0</v>
      </c>
      <c r="BL149" s="19" t="s">
        <v>158</v>
      </c>
      <c r="BM149" s="19" t="s">
        <v>692</v>
      </c>
    </row>
    <row r="150" spans="2:65" s="1" customFormat="1" ht="22.5" customHeight="1">
      <c r="B150" s="139"/>
      <c r="C150" s="157" t="s">
        <v>194</v>
      </c>
      <c r="D150" s="157" t="s">
        <v>181</v>
      </c>
      <c r="E150" s="158" t="s">
        <v>191</v>
      </c>
      <c r="F150" s="235" t="s">
        <v>192</v>
      </c>
      <c r="G150" s="235"/>
      <c r="H150" s="235"/>
      <c r="I150" s="235"/>
      <c r="J150" s="159" t="s">
        <v>165</v>
      </c>
      <c r="K150" s="160">
        <v>857.92399999999998</v>
      </c>
      <c r="L150" s="253">
        <v>0</v>
      </c>
      <c r="M150" s="254"/>
      <c r="N150" s="236">
        <f t="shared" si="0"/>
        <v>0</v>
      </c>
      <c r="O150" s="232"/>
      <c r="P150" s="232"/>
      <c r="Q150" s="232"/>
      <c r="R150" s="144"/>
      <c r="T150" s="145" t="s">
        <v>5</v>
      </c>
      <c r="U150" s="42" t="s">
        <v>43</v>
      </c>
      <c r="V150" s="146">
        <v>0</v>
      </c>
      <c r="W150" s="146">
        <f t="shared" si="1"/>
        <v>0</v>
      </c>
      <c r="X150" s="146">
        <v>3.0000000000000001E-5</v>
      </c>
      <c r="Y150" s="146">
        <f t="shared" si="2"/>
        <v>2.5737719999999999E-2</v>
      </c>
      <c r="Z150" s="146">
        <v>0</v>
      </c>
      <c r="AA150" s="147">
        <f t="shared" si="3"/>
        <v>0</v>
      </c>
      <c r="AR150" s="19" t="s">
        <v>184</v>
      </c>
      <c r="AT150" s="19" t="s">
        <v>181</v>
      </c>
      <c r="AU150" s="19" t="s">
        <v>108</v>
      </c>
      <c r="AY150" s="19" t="s">
        <v>152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9" t="s">
        <v>22</v>
      </c>
      <c r="BK150" s="148">
        <f t="shared" si="9"/>
        <v>0</v>
      </c>
      <c r="BL150" s="19" t="s">
        <v>158</v>
      </c>
      <c r="BM150" s="19" t="s">
        <v>693</v>
      </c>
    </row>
    <row r="151" spans="2:65" s="1" customFormat="1" ht="31.5" customHeight="1">
      <c r="B151" s="139"/>
      <c r="C151" s="140" t="s">
        <v>184</v>
      </c>
      <c r="D151" s="140" t="s">
        <v>154</v>
      </c>
      <c r="E151" s="141" t="s">
        <v>195</v>
      </c>
      <c r="F151" s="231" t="s">
        <v>196</v>
      </c>
      <c r="G151" s="231"/>
      <c r="H151" s="231"/>
      <c r="I151" s="231"/>
      <c r="J151" s="142" t="s">
        <v>165</v>
      </c>
      <c r="K151" s="143">
        <v>787.88</v>
      </c>
      <c r="L151" s="253">
        <v>0</v>
      </c>
      <c r="M151" s="254"/>
      <c r="N151" s="232">
        <f t="shared" si="0"/>
        <v>0</v>
      </c>
      <c r="O151" s="232"/>
      <c r="P151" s="232"/>
      <c r="Q151" s="232"/>
      <c r="R151" s="144"/>
      <c r="T151" s="145" t="s">
        <v>5</v>
      </c>
      <c r="U151" s="42" t="s">
        <v>43</v>
      </c>
      <c r="V151" s="146">
        <v>9.6000000000000002E-2</v>
      </c>
      <c r="W151" s="146">
        <f t="shared" si="1"/>
        <v>75.636480000000006</v>
      </c>
      <c r="X151" s="146">
        <v>0</v>
      </c>
      <c r="Y151" s="146">
        <f t="shared" si="2"/>
        <v>0</v>
      </c>
      <c r="Z151" s="146">
        <v>0</v>
      </c>
      <c r="AA151" s="147">
        <f t="shared" si="3"/>
        <v>0</v>
      </c>
      <c r="AR151" s="19" t="s">
        <v>158</v>
      </c>
      <c r="AT151" s="19" t="s">
        <v>154</v>
      </c>
      <c r="AU151" s="19" t="s">
        <v>108</v>
      </c>
      <c r="AY151" s="19" t="s">
        <v>152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9" t="s">
        <v>22</v>
      </c>
      <c r="BK151" s="148">
        <f t="shared" si="9"/>
        <v>0</v>
      </c>
      <c r="BL151" s="19" t="s">
        <v>158</v>
      </c>
      <c r="BM151" s="19" t="s">
        <v>694</v>
      </c>
    </row>
    <row r="152" spans="2:65" s="1" customFormat="1" ht="22.5" customHeight="1">
      <c r="B152" s="139"/>
      <c r="C152" s="157" t="s">
        <v>201</v>
      </c>
      <c r="D152" s="157" t="s">
        <v>181</v>
      </c>
      <c r="E152" s="158" t="s">
        <v>198</v>
      </c>
      <c r="F152" s="235" t="s">
        <v>199</v>
      </c>
      <c r="G152" s="235"/>
      <c r="H152" s="235"/>
      <c r="I152" s="235"/>
      <c r="J152" s="159" t="s">
        <v>165</v>
      </c>
      <c r="K152" s="160">
        <v>827.274</v>
      </c>
      <c r="L152" s="253">
        <v>0</v>
      </c>
      <c r="M152" s="254"/>
      <c r="N152" s="236">
        <f t="shared" si="0"/>
        <v>0</v>
      </c>
      <c r="O152" s="232"/>
      <c r="P152" s="232"/>
      <c r="Q152" s="232"/>
      <c r="R152" s="144"/>
      <c r="T152" s="145" t="s">
        <v>5</v>
      </c>
      <c r="U152" s="42" t="s">
        <v>43</v>
      </c>
      <c r="V152" s="146">
        <v>0</v>
      </c>
      <c r="W152" s="146">
        <f t="shared" si="1"/>
        <v>0</v>
      </c>
      <c r="X152" s="146">
        <v>4.0000000000000003E-5</v>
      </c>
      <c r="Y152" s="146">
        <f t="shared" si="2"/>
        <v>3.3090960000000003E-2</v>
      </c>
      <c r="Z152" s="146">
        <v>0</v>
      </c>
      <c r="AA152" s="147">
        <f t="shared" si="3"/>
        <v>0</v>
      </c>
      <c r="AR152" s="19" t="s">
        <v>184</v>
      </c>
      <c r="AT152" s="19" t="s">
        <v>181</v>
      </c>
      <c r="AU152" s="19" t="s">
        <v>108</v>
      </c>
      <c r="AY152" s="19" t="s">
        <v>152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9" t="s">
        <v>22</v>
      </c>
      <c r="BK152" s="148">
        <f t="shared" si="9"/>
        <v>0</v>
      </c>
      <c r="BL152" s="19" t="s">
        <v>158</v>
      </c>
      <c r="BM152" s="19" t="s">
        <v>695</v>
      </c>
    </row>
    <row r="153" spans="2:65" s="1" customFormat="1" ht="31.5" customHeight="1">
      <c r="B153" s="139"/>
      <c r="C153" s="140" t="s">
        <v>27</v>
      </c>
      <c r="D153" s="140" t="s">
        <v>154</v>
      </c>
      <c r="E153" s="141" t="s">
        <v>202</v>
      </c>
      <c r="F153" s="231" t="s">
        <v>203</v>
      </c>
      <c r="G153" s="231"/>
      <c r="H153" s="231"/>
      <c r="I153" s="231"/>
      <c r="J153" s="142" t="s">
        <v>169</v>
      </c>
      <c r="K153" s="143">
        <v>789.23099999999999</v>
      </c>
      <c r="L153" s="253">
        <v>0</v>
      </c>
      <c r="M153" s="254"/>
      <c r="N153" s="232">
        <f t="shared" si="0"/>
        <v>0</v>
      </c>
      <c r="O153" s="232"/>
      <c r="P153" s="232"/>
      <c r="Q153" s="232"/>
      <c r="R153" s="144"/>
      <c r="T153" s="145" t="s">
        <v>5</v>
      </c>
      <c r="U153" s="42" t="s">
        <v>43</v>
      </c>
      <c r="V153" s="146">
        <v>1.06</v>
      </c>
      <c r="W153" s="146">
        <f t="shared" si="1"/>
        <v>836.58486000000005</v>
      </c>
      <c r="X153" s="146">
        <v>8.5000000000000006E-3</v>
      </c>
      <c r="Y153" s="146">
        <f t="shared" si="2"/>
        <v>6.7084635000000006</v>
      </c>
      <c r="Z153" s="146">
        <v>0</v>
      </c>
      <c r="AA153" s="147">
        <f t="shared" si="3"/>
        <v>0</v>
      </c>
      <c r="AR153" s="19" t="s">
        <v>158</v>
      </c>
      <c r="AT153" s="19" t="s">
        <v>154</v>
      </c>
      <c r="AU153" s="19" t="s">
        <v>108</v>
      </c>
      <c r="AY153" s="19" t="s">
        <v>152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9" t="s">
        <v>22</v>
      </c>
      <c r="BK153" s="148">
        <f t="shared" si="9"/>
        <v>0</v>
      </c>
      <c r="BL153" s="19" t="s">
        <v>158</v>
      </c>
      <c r="BM153" s="19" t="s">
        <v>696</v>
      </c>
    </row>
    <row r="154" spans="2:65" s="10" customFormat="1" ht="22.5" customHeight="1">
      <c r="B154" s="149"/>
      <c r="C154" s="150"/>
      <c r="D154" s="150"/>
      <c r="E154" s="151" t="s">
        <v>5</v>
      </c>
      <c r="F154" s="233" t="s">
        <v>697</v>
      </c>
      <c r="G154" s="234"/>
      <c r="H154" s="234"/>
      <c r="I154" s="234"/>
      <c r="J154" s="150"/>
      <c r="K154" s="152">
        <v>731.75199999999995</v>
      </c>
      <c r="L154" s="150"/>
      <c r="M154" s="150"/>
      <c r="N154" s="150"/>
      <c r="O154" s="150"/>
      <c r="P154" s="150"/>
      <c r="Q154" s="150"/>
      <c r="R154" s="153"/>
      <c r="T154" s="154"/>
      <c r="U154" s="150"/>
      <c r="V154" s="150"/>
      <c r="W154" s="150"/>
      <c r="X154" s="150"/>
      <c r="Y154" s="150"/>
      <c r="Z154" s="150"/>
      <c r="AA154" s="155"/>
      <c r="AT154" s="156" t="s">
        <v>161</v>
      </c>
      <c r="AU154" s="156" t="s">
        <v>108</v>
      </c>
      <c r="AV154" s="10" t="s">
        <v>108</v>
      </c>
      <c r="AW154" s="10" t="s">
        <v>36</v>
      </c>
      <c r="AX154" s="10" t="s">
        <v>78</v>
      </c>
      <c r="AY154" s="156" t="s">
        <v>152</v>
      </c>
    </row>
    <row r="155" spans="2:65" s="10" customFormat="1" ht="31.5" customHeight="1">
      <c r="B155" s="149"/>
      <c r="C155" s="150"/>
      <c r="D155" s="150"/>
      <c r="E155" s="151" t="s">
        <v>5</v>
      </c>
      <c r="F155" s="237" t="s">
        <v>698</v>
      </c>
      <c r="G155" s="238"/>
      <c r="H155" s="238"/>
      <c r="I155" s="238"/>
      <c r="J155" s="150"/>
      <c r="K155" s="152">
        <v>422.577</v>
      </c>
      <c r="L155" s="150"/>
      <c r="M155" s="150"/>
      <c r="N155" s="150"/>
      <c r="O155" s="150"/>
      <c r="P155" s="150"/>
      <c r="Q155" s="150"/>
      <c r="R155" s="153"/>
      <c r="T155" s="154"/>
      <c r="U155" s="150"/>
      <c r="V155" s="150"/>
      <c r="W155" s="150"/>
      <c r="X155" s="150"/>
      <c r="Y155" s="150"/>
      <c r="Z155" s="150"/>
      <c r="AA155" s="155"/>
      <c r="AT155" s="156" t="s">
        <v>161</v>
      </c>
      <c r="AU155" s="156" t="s">
        <v>108</v>
      </c>
      <c r="AV155" s="10" t="s">
        <v>108</v>
      </c>
      <c r="AW155" s="10" t="s">
        <v>36</v>
      </c>
      <c r="AX155" s="10" t="s">
        <v>78</v>
      </c>
      <c r="AY155" s="156" t="s">
        <v>152</v>
      </c>
    </row>
    <row r="156" spans="2:65" s="10" customFormat="1" ht="22.5" customHeight="1">
      <c r="B156" s="149"/>
      <c r="C156" s="150"/>
      <c r="D156" s="150"/>
      <c r="E156" s="151" t="s">
        <v>5</v>
      </c>
      <c r="F156" s="237" t="s">
        <v>699</v>
      </c>
      <c r="G156" s="238"/>
      <c r="H156" s="238"/>
      <c r="I156" s="238"/>
      <c r="J156" s="150"/>
      <c r="K156" s="152">
        <v>-23.475000000000001</v>
      </c>
      <c r="L156" s="150"/>
      <c r="M156" s="150"/>
      <c r="N156" s="150"/>
      <c r="O156" s="150"/>
      <c r="P156" s="150"/>
      <c r="Q156" s="150"/>
      <c r="R156" s="153"/>
      <c r="T156" s="154"/>
      <c r="U156" s="150"/>
      <c r="V156" s="150"/>
      <c r="W156" s="150"/>
      <c r="X156" s="150"/>
      <c r="Y156" s="150"/>
      <c r="Z156" s="150"/>
      <c r="AA156" s="155"/>
      <c r="AT156" s="156" t="s">
        <v>161</v>
      </c>
      <c r="AU156" s="156" t="s">
        <v>108</v>
      </c>
      <c r="AV156" s="10" t="s">
        <v>108</v>
      </c>
      <c r="AW156" s="10" t="s">
        <v>36</v>
      </c>
      <c r="AX156" s="10" t="s">
        <v>78</v>
      </c>
      <c r="AY156" s="156" t="s">
        <v>152</v>
      </c>
    </row>
    <row r="157" spans="2:65" s="10" customFormat="1" ht="31.5" customHeight="1">
      <c r="B157" s="149"/>
      <c r="C157" s="150"/>
      <c r="D157" s="150"/>
      <c r="E157" s="151" t="s">
        <v>5</v>
      </c>
      <c r="F157" s="237" t="s">
        <v>700</v>
      </c>
      <c r="G157" s="238"/>
      <c r="H157" s="238"/>
      <c r="I157" s="238"/>
      <c r="J157" s="150"/>
      <c r="K157" s="152">
        <v>-241.923</v>
      </c>
      <c r="L157" s="150"/>
      <c r="M157" s="150"/>
      <c r="N157" s="150"/>
      <c r="O157" s="150"/>
      <c r="P157" s="150"/>
      <c r="Q157" s="150"/>
      <c r="R157" s="153"/>
      <c r="T157" s="154"/>
      <c r="U157" s="150"/>
      <c r="V157" s="150"/>
      <c r="W157" s="150"/>
      <c r="X157" s="150"/>
      <c r="Y157" s="150"/>
      <c r="Z157" s="150"/>
      <c r="AA157" s="155"/>
      <c r="AT157" s="156" t="s">
        <v>161</v>
      </c>
      <c r="AU157" s="156" t="s">
        <v>108</v>
      </c>
      <c r="AV157" s="10" t="s">
        <v>108</v>
      </c>
      <c r="AW157" s="10" t="s">
        <v>36</v>
      </c>
      <c r="AX157" s="10" t="s">
        <v>78</v>
      </c>
      <c r="AY157" s="156" t="s">
        <v>152</v>
      </c>
    </row>
    <row r="158" spans="2:65" s="10" customFormat="1" ht="22.5" customHeight="1">
      <c r="B158" s="149"/>
      <c r="C158" s="150"/>
      <c r="D158" s="150"/>
      <c r="E158" s="151" t="s">
        <v>5</v>
      </c>
      <c r="F158" s="237" t="s">
        <v>701</v>
      </c>
      <c r="G158" s="238"/>
      <c r="H158" s="238"/>
      <c r="I158" s="238"/>
      <c r="J158" s="150"/>
      <c r="K158" s="152">
        <v>-2.2999999999999998</v>
      </c>
      <c r="L158" s="150"/>
      <c r="M158" s="150"/>
      <c r="N158" s="150"/>
      <c r="O158" s="150"/>
      <c r="P158" s="150"/>
      <c r="Q158" s="150"/>
      <c r="R158" s="153"/>
      <c r="T158" s="154"/>
      <c r="U158" s="150"/>
      <c r="V158" s="150"/>
      <c r="W158" s="150"/>
      <c r="X158" s="150"/>
      <c r="Y158" s="150"/>
      <c r="Z158" s="150"/>
      <c r="AA158" s="155"/>
      <c r="AT158" s="156" t="s">
        <v>161</v>
      </c>
      <c r="AU158" s="156" t="s">
        <v>108</v>
      </c>
      <c r="AV158" s="10" t="s">
        <v>108</v>
      </c>
      <c r="AW158" s="10" t="s">
        <v>36</v>
      </c>
      <c r="AX158" s="10" t="s">
        <v>78</v>
      </c>
      <c r="AY158" s="156" t="s">
        <v>152</v>
      </c>
    </row>
    <row r="159" spans="2:65" s="10" customFormat="1" ht="22.5" customHeight="1">
      <c r="B159" s="149"/>
      <c r="C159" s="150"/>
      <c r="D159" s="150"/>
      <c r="E159" s="151" t="s">
        <v>5</v>
      </c>
      <c r="F159" s="237" t="s">
        <v>702</v>
      </c>
      <c r="G159" s="238"/>
      <c r="H159" s="238"/>
      <c r="I159" s="238"/>
      <c r="J159" s="150"/>
      <c r="K159" s="152">
        <v>-97.4</v>
      </c>
      <c r="L159" s="150"/>
      <c r="M159" s="150"/>
      <c r="N159" s="150"/>
      <c r="O159" s="150"/>
      <c r="P159" s="150"/>
      <c r="Q159" s="150"/>
      <c r="R159" s="153"/>
      <c r="T159" s="154"/>
      <c r="U159" s="150"/>
      <c r="V159" s="150"/>
      <c r="W159" s="150"/>
      <c r="X159" s="150"/>
      <c r="Y159" s="150"/>
      <c r="Z159" s="150"/>
      <c r="AA159" s="155"/>
      <c r="AT159" s="156" t="s">
        <v>161</v>
      </c>
      <c r="AU159" s="156" t="s">
        <v>108</v>
      </c>
      <c r="AV159" s="10" t="s">
        <v>108</v>
      </c>
      <c r="AW159" s="10" t="s">
        <v>36</v>
      </c>
      <c r="AX159" s="10" t="s">
        <v>78</v>
      </c>
      <c r="AY159" s="156" t="s">
        <v>152</v>
      </c>
    </row>
    <row r="160" spans="2:65" s="11" customFormat="1" ht="22.5" customHeight="1">
      <c r="B160" s="161"/>
      <c r="C160" s="162"/>
      <c r="D160" s="162"/>
      <c r="E160" s="163" t="s">
        <v>5</v>
      </c>
      <c r="F160" s="239" t="s">
        <v>207</v>
      </c>
      <c r="G160" s="240"/>
      <c r="H160" s="240"/>
      <c r="I160" s="240"/>
      <c r="J160" s="162"/>
      <c r="K160" s="164">
        <v>789.23099999999999</v>
      </c>
      <c r="L160" s="162"/>
      <c r="M160" s="162"/>
      <c r="N160" s="162"/>
      <c r="O160" s="162"/>
      <c r="P160" s="162"/>
      <c r="Q160" s="162"/>
      <c r="R160" s="165"/>
      <c r="T160" s="166"/>
      <c r="U160" s="162"/>
      <c r="V160" s="162"/>
      <c r="W160" s="162"/>
      <c r="X160" s="162"/>
      <c r="Y160" s="162"/>
      <c r="Z160" s="162"/>
      <c r="AA160" s="167"/>
      <c r="AT160" s="168" t="s">
        <v>161</v>
      </c>
      <c r="AU160" s="168" t="s">
        <v>108</v>
      </c>
      <c r="AV160" s="11" t="s">
        <v>158</v>
      </c>
      <c r="AW160" s="11" t="s">
        <v>36</v>
      </c>
      <c r="AX160" s="11" t="s">
        <v>22</v>
      </c>
      <c r="AY160" s="168" t="s">
        <v>152</v>
      </c>
    </row>
    <row r="161" spans="2:65" s="1" customFormat="1" ht="31.5" customHeight="1">
      <c r="B161" s="139"/>
      <c r="C161" s="157" t="s">
        <v>211</v>
      </c>
      <c r="D161" s="157" t="s">
        <v>181</v>
      </c>
      <c r="E161" s="158" t="s">
        <v>208</v>
      </c>
      <c r="F161" s="235" t="s">
        <v>209</v>
      </c>
      <c r="G161" s="235"/>
      <c r="H161" s="235"/>
      <c r="I161" s="235"/>
      <c r="J161" s="159" t="s">
        <v>169</v>
      </c>
      <c r="K161" s="160">
        <v>843.86599999999999</v>
      </c>
      <c r="L161" s="253">
        <v>0</v>
      </c>
      <c r="M161" s="254"/>
      <c r="N161" s="236">
        <f>ROUND(L161*K161,2)</f>
        <v>0</v>
      </c>
      <c r="O161" s="232"/>
      <c r="P161" s="232"/>
      <c r="Q161" s="232"/>
      <c r="R161" s="144"/>
      <c r="T161" s="145" t="s">
        <v>5</v>
      </c>
      <c r="U161" s="42" t="s">
        <v>43</v>
      </c>
      <c r="V161" s="146">
        <v>0</v>
      </c>
      <c r="W161" s="146">
        <f>V161*K161</f>
        <v>0</v>
      </c>
      <c r="X161" s="146">
        <v>2.7200000000000002E-3</v>
      </c>
      <c r="Y161" s="146">
        <f>X161*K161</f>
        <v>2.2953155199999999</v>
      </c>
      <c r="Z161" s="146">
        <v>0</v>
      </c>
      <c r="AA161" s="147">
        <f>Z161*K161</f>
        <v>0</v>
      </c>
      <c r="AR161" s="19" t="s">
        <v>184</v>
      </c>
      <c r="AT161" s="19" t="s">
        <v>181</v>
      </c>
      <c r="AU161" s="19" t="s">
        <v>108</v>
      </c>
      <c r="AY161" s="19" t="s">
        <v>152</v>
      </c>
      <c r="BE161" s="148">
        <f>IF(U161="základní",N161,0)</f>
        <v>0</v>
      </c>
      <c r="BF161" s="148">
        <f>IF(U161="snížená",N161,0)</f>
        <v>0</v>
      </c>
      <c r="BG161" s="148">
        <f>IF(U161="zákl. přenesená",N161,0)</f>
        <v>0</v>
      </c>
      <c r="BH161" s="148">
        <f>IF(U161="sníž. přenesená",N161,0)</f>
        <v>0</v>
      </c>
      <c r="BI161" s="148">
        <f>IF(U161="nulová",N161,0)</f>
        <v>0</v>
      </c>
      <c r="BJ161" s="19" t="s">
        <v>22</v>
      </c>
      <c r="BK161" s="148">
        <f>ROUND(L161*K161,2)</f>
        <v>0</v>
      </c>
      <c r="BL161" s="19" t="s">
        <v>158</v>
      </c>
      <c r="BM161" s="19" t="s">
        <v>703</v>
      </c>
    </row>
    <row r="162" spans="2:65" s="10" customFormat="1" ht="22.5" customHeight="1">
      <c r="B162" s="149"/>
      <c r="C162" s="150"/>
      <c r="D162" s="150"/>
      <c r="E162" s="151" t="s">
        <v>5</v>
      </c>
      <c r="F162" s="233" t="s">
        <v>697</v>
      </c>
      <c r="G162" s="234"/>
      <c r="H162" s="234"/>
      <c r="I162" s="234"/>
      <c r="J162" s="150"/>
      <c r="K162" s="152">
        <v>731.75199999999995</v>
      </c>
      <c r="L162" s="150"/>
      <c r="M162" s="150"/>
      <c r="N162" s="150"/>
      <c r="O162" s="150"/>
      <c r="P162" s="150"/>
      <c r="Q162" s="150"/>
      <c r="R162" s="153"/>
      <c r="T162" s="154"/>
      <c r="U162" s="150"/>
      <c r="V162" s="150"/>
      <c r="W162" s="150"/>
      <c r="X162" s="150"/>
      <c r="Y162" s="150"/>
      <c r="Z162" s="150"/>
      <c r="AA162" s="155"/>
      <c r="AT162" s="156" t="s">
        <v>161</v>
      </c>
      <c r="AU162" s="156" t="s">
        <v>108</v>
      </c>
      <c r="AV162" s="10" t="s">
        <v>108</v>
      </c>
      <c r="AW162" s="10" t="s">
        <v>36</v>
      </c>
      <c r="AX162" s="10" t="s">
        <v>78</v>
      </c>
      <c r="AY162" s="156" t="s">
        <v>152</v>
      </c>
    </row>
    <row r="163" spans="2:65" s="10" customFormat="1" ht="31.5" customHeight="1">
      <c r="B163" s="149"/>
      <c r="C163" s="150"/>
      <c r="D163" s="150"/>
      <c r="E163" s="151" t="s">
        <v>5</v>
      </c>
      <c r="F163" s="237" t="s">
        <v>698</v>
      </c>
      <c r="G163" s="238"/>
      <c r="H163" s="238"/>
      <c r="I163" s="238"/>
      <c r="J163" s="150"/>
      <c r="K163" s="152">
        <v>422.577</v>
      </c>
      <c r="L163" s="150"/>
      <c r="M163" s="150"/>
      <c r="N163" s="150"/>
      <c r="O163" s="150"/>
      <c r="P163" s="150"/>
      <c r="Q163" s="150"/>
      <c r="R163" s="153"/>
      <c r="T163" s="154"/>
      <c r="U163" s="150"/>
      <c r="V163" s="150"/>
      <c r="W163" s="150"/>
      <c r="X163" s="150"/>
      <c r="Y163" s="150"/>
      <c r="Z163" s="150"/>
      <c r="AA163" s="155"/>
      <c r="AT163" s="156" t="s">
        <v>161</v>
      </c>
      <c r="AU163" s="156" t="s">
        <v>108</v>
      </c>
      <c r="AV163" s="10" t="s">
        <v>108</v>
      </c>
      <c r="AW163" s="10" t="s">
        <v>36</v>
      </c>
      <c r="AX163" s="10" t="s">
        <v>78</v>
      </c>
      <c r="AY163" s="156" t="s">
        <v>152</v>
      </c>
    </row>
    <row r="164" spans="2:65" s="10" customFormat="1" ht="22.5" customHeight="1">
      <c r="B164" s="149"/>
      <c r="C164" s="150"/>
      <c r="D164" s="150"/>
      <c r="E164" s="151" t="s">
        <v>5</v>
      </c>
      <c r="F164" s="237" t="s">
        <v>699</v>
      </c>
      <c r="G164" s="238"/>
      <c r="H164" s="238"/>
      <c r="I164" s="238"/>
      <c r="J164" s="150"/>
      <c r="K164" s="152">
        <v>-23.475000000000001</v>
      </c>
      <c r="L164" s="150"/>
      <c r="M164" s="150"/>
      <c r="N164" s="150"/>
      <c r="O164" s="150"/>
      <c r="P164" s="150"/>
      <c r="Q164" s="150"/>
      <c r="R164" s="153"/>
      <c r="T164" s="154"/>
      <c r="U164" s="150"/>
      <c r="V164" s="150"/>
      <c r="W164" s="150"/>
      <c r="X164" s="150"/>
      <c r="Y164" s="150"/>
      <c r="Z164" s="150"/>
      <c r="AA164" s="155"/>
      <c r="AT164" s="156" t="s">
        <v>161</v>
      </c>
      <c r="AU164" s="156" t="s">
        <v>108</v>
      </c>
      <c r="AV164" s="10" t="s">
        <v>108</v>
      </c>
      <c r="AW164" s="10" t="s">
        <v>36</v>
      </c>
      <c r="AX164" s="10" t="s">
        <v>78</v>
      </c>
      <c r="AY164" s="156" t="s">
        <v>152</v>
      </c>
    </row>
    <row r="165" spans="2:65" s="10" customFormat="1" ht="31.5" customHeight="1">
      <c r="B165" s="149"/>
      <c r="C165" s="150"/>
      <c r="D165" s="150"/>
      <c r="E165" s="151" t="s">
        <v>5</v>
      </c>
      <c r="F165" s="237" t="s">
        <v>700</v>
      </c>
      <c r="G165" s="238"/>
      <c r="H165" s="238"/>
      <c r="I165" s="238"/>
      <c r="J165" s="150"/>
      <c r="K165" s="152">
        <v>-241.923</v>
      </c>
      <c r="L165" s="150"/>
      <c r="M165" s="150"/>
      <c r="N165" s="150"/>
      <c r="O165" s="150"/>
      <c r="P165" s="150"/>
      <c r="Q165" s="150"/>
      <c r="R165" s="153"/>
      <c r="T165" s="154"/>
      <c r="U165" s="150"/>
      <c r="V165" s="150"/>
      <c r="W165" s="150"/>
      <c r="X165" s="150"/>
      <c r="Y165" s="150"/>
      <c r="Z165" s="150"/>
      <c r="AA165" s="155"/>
      <c r="AT165" s="156" t="s">
        <v>161</v>
      </c>
      <c r="AU165" s="156" t="s">
        <v>108</v>
      </c>
      <c r="AV165" s="10" t="s">
        <v>108</v>
      </c>
      <c r="AW165" s="10" t="s">
        <v>36</v>
      </c>
      <c r="AX165" s="10" t="s">
        <v>78</v>
      </c>
      <c r="AY165" s="156" t="s">
        <v>152</v>
      </c>
    </row>
    <row r="166" spans="2:65" s="10" customFormat="1" ht="22.5" customHeight="1">
      <c r="B166" s="149"/>
      <c r="C166" s="150"/>
      <c r="D166" s="150"/>
      <c r="E166" s="151" t="s">
        <v>5</v>
      </c>
      <c r="F166" s="237" t="s">
        <v>701</v>
      </c>
      <c r="G166" s="238"/>
      <c r="H166" s="238"/>
      <c r="I166" s="238"/>
      <c r="J166" s="150"/>
      <c r="K166" s="152">
        <v>-2.2999999999999998</v>
      </c>
      <c r="L166" s="150"/>
      <c r="M166" s="150"/>
      <c r="N166" s="150"/>
      <c r="O166" s="150"/>
      <c r="P166" s="150"/>
      <c r="Q166" s="150"/>
      <c r="R166" s="153"/>
      <c r="T166" s="154"/>
      <c r="U166" s="150"/>
      <c r="V166" s="150"/>
      <c r="W166" s="150"/>
      <c r="X166" s="150"/>
      <c r="Y166" s="150"/>
      <c r="Z166" s="150"/>
      <c r="AA166" s="155"/>
      <c r="AT166" s="156" t="s">
        <v>161</v>
      </c>
      <c r="AU166" s="156" t="s">
        <v>108</v>
      </c>
      <c r="AV166" s="10" t="s">
        <v>108</v>
      </c>
      <c r="AW166" s="10" t="s">
        <v>36</v>
      </c>
      <c r="AX166" s="10" t="s">
        <v>78</v>
      </c>
      <c r="AY166" s="156" t="s">
        <v>152</v>
      </c>
    </row>
    <row r="167" spans="2:65" s="10" customFormat="1" ht="22.5" customHeight="1">
      <c r="B167" s="149"/>
      <c r="C167" s="150"/>
      <c r="D167" s="150"/>
      <c r="E167" s="151" t="s">
        <v>5</v>
      </c>
      <c r="F167" s="237" t="s">
        <v>704</v>
      </c>
      <c r="G167" s="238"/>
      <c r="H167" s="238"/>
      <c r="I167" s="238"/>
      <c r="J167" s="150"/>
      <c r="K167" s="152">
        <v>-119.48</v>
      </c>
      <c r="L167" s="150"/>
      <c r="M167" s="150"/>
      <c r="N167" s="150"/>
      <c r="O167" s="150"/>
      <c r="P167" s="150"/>
      <c r="Q167" s="150"/>
      <c r="R167" s="153"/>
      <c r="T167" s="154"/>
      <c r="U167" s="150"/>
      <c r="V167" s="150"/>
      <c r="W167" s="150"/>
      <c r="X167" s="150"/>
      <c r="Y167" s="150"/>
      <c r="Z167" s="150"/>
      <c r="AA167" s="155"/>
      <c r="AT167" s="156" t="s">
        <v>161</v>
      </c>
      <c r="AU167" s="156" t="s">
        <v>108</v>
      </c>
      <c r="AV167" s="10" t="s">
        <v>108</v>
      </c>
      <c r="AW167" s="10" t="s">
        <v>36</v>
      </c>
      <c r="AX167" s="10" t="s">
        <v>78</v>
      </c>
      <c r="AY167" s="156" t="s">
        <v>152</v>
      </c>
    </row>
    <row r="168" spans="2:65" s="11" customFormat="1" ht="22.5" customHeight="1">
      <c r="B168" s="161"/>
      <c r="C168" s="162"/>
      <c r="D168" s="162"/>
      <c r="E168" s="163" t="s">
        <v>5</v>
      </c>
      <c r="F168" s="239" t="s">
        <v>207</v>
      </c>
      <c r="G168" s="240"/>
      <c r="H168" s="240"/>
      <c r="I168" s="240"/>
      <c r="J168" s="162"/>
      <c r="K168" s="164">
        <v>767.15099999999995</v>
      </c>
      <c r="L168" s="162"/>
      <c r="M168" s="162"/>
      <c r="N168" s="162"/>
      <c r="O168" s="162"/>
      <c r="P168" s="162"/>
      <c r="Q168" s="162"/>
      <c r="R168" s="165"/>
      <c r="T168" s="166"/>
      <c r="U168" s="162"/>
      <c r="V168" s="162"/>
      <c r="W168" s="162"/>
      <c r="X168" s="162"/>
      <c r="Y168" s="162"/>
      <c r="Z168" s="162"/>
      <c r="AA168" s="167"/>
      <c r="AT168" s="168" t="s">
        <v>161</v>
      </c>
      <c r="AU168" s="168" t="s">
        <v>108</v>
      </c>
      <c r="AV168" s="11" t="s">
        <v>158</v>
      </c>
      <c r="AW168" s="11" t="s">
        <v>36</v>
      </c>
      <c r="AX168" s="11" t="s">
        <v>22</v>
      </c>
      <c r="AY168" s="168" t="s">
        <v>152</v>
      </c>
    </row>
    <row r="169" spans="2:65" s="1" customFormat="1" ht="31.5" customHeight="1">
      <c r="B169" s="139"/>
      <c r="C169" s="157" t="s">
        <v>507</v>
      </c>
      <c r="D169" s="157" t="s">
        <v>181</v>
      </c>
      <c r="E169" s="158" t="s">
        <v>705</v>
      </c>
      <c r="F169" s="235" t="s">
        <v>706</v>
      </c>
      <c r="G169" s="235"/>
      <c r="H169" s="235"/>
      <c r="I169" s="235"/>
      <c r="J169" s="159" t="s">
        <v>169</v>
      </c>
      <c r="K169" s="160">
        <v>24.288</v>
      </c>
      <c r="L169" s="253">
        <v>0</v>
      </c>
      <c r="M169" s="254"/>
      <c r="N169" s="236">
        <f>ROUND(L169*K169,2)</f>
        <v>0</v>
      </c>
      <c r="O169" s="232"/>
      <c r="P169" s="232"/>
      <c r="Q169" s="232"/>
      <c r="R169" s="144"/>
      <c r="T169" s="145" t="s">
        <v>5</v>
      </c>
      <c r="U169" s="42" t="s">
        <v>43</v>
      </c>
      <c r="V169" s="146">
        <v>0</v>
      </c>
      <c r="W169" s="146">
        <f>V169*K169</f>
        <v>0</v>
      </c>
      <c r="X169" s="146">
        <v>3.0000000000000001E-3</v>
      </c>
      <c r="Y169" s="146">
        <f>X169*K169</f>
        <v>7.2863999999999998E-2</v>
      </c>
      <c r="Z169" s="146">
        <v>0</v>
      </c>
      <c r="AA169" s="147">
        <f>Z169*K169</f>
        <v>0</v>
      </c>
      <c r="AR169" s="19" t="s">
        <v>184</v>
      </c>
      <c r="AT169" s="19" t="s">
        <v>181</v>
      </c>
      <c r="AU169" s="19" t="s">
        <v>108</v>
      </c>
      <c r="AY169" s="19" t="s">
        <v>152</v>
      </c>
      <c r="BE169" s="148">
        <f>IF(U169="základní",N169,0)</f>
        <v>0</v>
      </c>
      <c r="BF169" s="148">
        <f>IF(U169="snížená",N169,0)</f>
        <v>0</v>
      </c>
      <c r="BG169" s="148">
        <f>IF(U169="zákl. přenesená",N169,0)</f>
        <v>0</v>
      </c>
      <c r="BH169" s="148">
        <f>IF(U169="sníž. přenesená",N169,0)</f>
        <v>0</v>
      </c>
      <c r="BI169" s="148">
        <f>IF(U169="nulová",N169,0)</f>
        <v>0</v>
      </c>
      <c r="BJ169" s="19" t="s">
        <v>22</v>
      </c>
      <c r="BK169" s="148">
        <f>ROUND(L169*K169,2)</f>
        <v>0</v>
      </c>
      <c r="BL169" s="19" t="s">
        <v>158</v>
      </c>
      <c r="BM169" s="19" t="s">
        <v>707</v>
      </c>
    </row>
    <row r="170" spans="2:65" s="10" customFormat="1" ht="22.5" customHeight="1">
      <c r="B170" s="149"/>
      <c r="C170" s="150"/>
      <c r="D170" s="150"/>
      <c r="E170" s="151" t="s">
        <v>5</v>
      </c>
      <c r="F170" s="233" t="s">
        <v>708</v>
      </c>
      <c r="G170" s="234"/>
      <c r="H170" s="234"/>
      <c r="I170" s="234"/>
      <c r="J170" s="150"/>
      <c r="K170" s="152">
        <v>22.08</v>
      </c>
      <c r="L170" s="150"/>
      <c r="M170" s="150"/>
      <c r="N170" s="150"/>
      <c r="O170" s="150"/>
      <c r="P170" s="150"/>
      <c r="Q170" s="150"/>
      <c r="R170" s="153"/>
      <c r="T170" s="154"/>
      <c r="U170" s="150"/>
      <c r="V170" s="150"/>
      <c r="W170" s="150"/>
      <c r="X170" s="150"/>
      <c r="Y170" s="150"/>
      <c r="Z170" s="150"/>
      <c r="AA170" s="155"/>
      <c r="AT170" s="156" t="s">
        <v>161</v>
      </c>
      <c r="AU170" s="156" t="s">
        <v>108</v>
      </c>
      <c r="AV170" s="10" t="s">
        <v>108</v>
      </c>
      <c r="AW170" s="10" t="s">
        <v>36</v>
      </c>
      <c r="AX170" s="10" t="s">
        <v>22</v>
      </c>
      <c r="AY170" s="156" t="s">
        <v>152</v>
      </c>
    </row>
    <row r="171" spans="2:65" s="1" customFormat="1" ht="31.5" customHeight="1">
      <c r="B171" s="139"/>
      <c r="C171" s="140" t="s">
        <v>709</v>
      </c>
      <c r="D171" s="140" t="s">
        <v>154</v>
      </c>
      <c r="E171" s="141" t="s">
        <v>710</v>
      </c>
      <c r="F171" s="231" t="s">
        <v>711</v>
      </c>
      <c r="G171" s="231"/>
      <c r="H171" s="231"/>
      <c r="I171" s="231"/>
      <c r="J171" s="142" t="s">
        <v>169</v>
      </c>
      <c r="K171" s="143">
        <v>97.4</v>
      </c>
      <c r="L171" s="253">
        <v>0</v>
      </c>
      <c r="M171" s="254"/>
      <c r="N171" s="232">
        <f>ROUND(L171*K171,2)</f>
        <v>0</v>
      </c>
      <c r="O171" s="232"/>
      <c r="P171" s="232"/>
      <c r="Q171" s="232"/>
      <c r="R171" s="144"/>
      <c r="T171" s="145" t="s">
        <v>5</v>
      </c>
      <c r="U171" s="42" t="s">
        <v>43</v>
      </c>
      <c r="V171" s="146">
        <v>1.08</v>
      </c>
      <c r="W171" s="146">
        <f>V171*K171</f>
        <v>105.19200000000001</v>
      </c>
      <c r="X171" s="146">
        <v>8.5000000000000006E-3</v>
      </c>
      <c r="Y171" s="146">
        <f>X171*K171</f>
        <v>0.82790000000000008</v>
      </c>
      <c r="Z171" s="146">
        <v>0</v>
      </c>
      <c r="AA171" s="147">
        <f>Z171*K171</f>
        <v>0</v>
      </c>
      <c r="AR171" s="19" t="s">
        <v>158</v>
      </c>
      <c r="AT171" s="19" t="s">
        <v>154</v>
      </c>
      <c r="AU171" s="19" t="s">
        <v>108</v>
      </c>
      <c r="AY171" s="19" t="s">
        <v>152</v>
      </c>
      <c r="BE171" s="148">
        <f>IF(U171="základní",N171,0)</f>
        <v>0</v>
      </c>
      <c r="BF171" s="148">
        <f>IF(U171="snížená",N171,0)</f>
        <v>0</v>
      </c>
      <c r="BG171" s="148">
        <f>IF(U171="zákl. přenesená",N171,0)</f>
        <v>0</v>
      </c>
      <c r="BH171" s="148">
        <f>IF(U171="sníž. přenesená",N171,0)</f>
        <v>0</v>
      </c>
      <c r="BI171" s="148">
        <f>IF(U171="nulová",N171,0)</f>
        <v>0</v>
      </c>
      <c r="BJ171" s="19" t="s">
        <v>22</v>
      </c>
      <c r="BK171" s="148">
        <f>ROUND(L171*K171,2)</f>
        <v>0</v>
      </c>
      <c r="BL171" s="19" t="s">
        <v>158</v>
      </c>
      <c r="BM171" s="19" t="s">
        <v>712</v>
      </c>
    </row>
    <row r="172" spans="2:65" s="10" customFormat="1" ht="22.5" customHeight="1">
      <c r="B172" s="149"/>
      <c r="C172" s="150"/>
      <c r="D172" s="150"/>
      <c r="E172" s="151" t="s">
        <v>5</v>
      </c>
      <c r="F172" s="233" t="s">
        <v>713</v>
      </c>
      <c r="G172" s="234"/>
      <c r="H172" s="234"/>
      <c r="I172" s="234"/>
      <c r="J172" s="150"/>
      <c r="K172" s="152">
        <v>97.4</v>
      </c>
      <c r="L172" s="150"/>
      <c r="M172" s="150"/>
      <c r="N172" s="150"/>
      <c r="O172" s="150"/>
      <c r="P172" s="150"/>
      <c r="Q172" s="150"/>
      <c r="R172" s="153"/>
      <c r="T172" s="154"/>
      <c r="U172" s="150"/>
      <c r="V172" s="150"/>
      <c r="W172" s="150"/>
      <c r="X172" s="150"/>
      <c r="Y172" s="150"/>
      <c r="Z172" s="150"/>
      <c r="AA172" s="155"/>
      <c r="AT172" s="156" t="s">
        <v>161</v>
      </c>
      <c r="AU172" s="156" t="s">
        <v>108</v>
      </c>
      <c r="AV172" s="10" t="s">
        <v>108</v>
      </c>
      <c r="AW172" s="10" t="s">
        <v>36</v>
      </c>
      <c r="AX172" s="10" t="s">
        <v>22</v>
      </c>
      <c r="AY172" s="156" t="s">
        <v>152</v>
      </c>
    </row>
    <row r="173" spans="2:65" s="1" customFormat="1" ht="31.5" customHeight="1">
      <c r="B173" s="139"/>
      <c r="C173" s="157" t="s">
        <v>714</v>
      </c>
      <c r="D173" s="157" t="s">
        <v>181</v>
      </c>
      <c r="E173" s="158" t="s">
        <v>715</v>
      </c>
      <c r="F173" s="235" t="s">
        <v>716</v>
      </c>
      <c r="G173" s="235"/>
      <c r="H173" s="235"/>
      <c r="I173" s="235"/>
      <c r="J173" s="159" t="s">
        <v>169</v>
      </c>
      <c r="K173" s="160">
        <v>107.14</v>
      </c>
      <c r="L173" s="253">
        <v>0</v>
      </c>
      <c r="M173" s="254"/>
      <c r="N173" s="236">
        <f>ROUND(L173*K173,2)</f>
        <v>0</v>
      </c>
      <c r="O173" s="232"/>
      <c r="P173" s="232"/>
      <c r="Q173" s="232"/>
      <c r="R173" s="144"/>
      <c r="T173" s="145" t="s">
        <v>5</v>
      </c>
      <c r="U173" s="42" t="s">
        <v>43</v>
      </c>
      <c r="V173" s="146">
        <v>0</v>
      </c>
      <c r="W173" s="146">
        <f>V173*K173</f>
        <v>0</v>
      </c>
      <c r="X173" s="146">
        <v>3.0599999999999998E-3</v>
      </c>
      <c r="Y173" s="146">
        <f>X173*K173</f>
        <v>0.32784839999999998</v>
      </c>
      <c r="Z173" s="146">
        <v>0</v>
      </c>
      <c r="AA173" s="147">
        <f>Z173*K173</f>
        <v>0</v>
      </c>
      <c r="AR173" s="19" t="s">
        <v>184</v>
      </c>
      <c r="AT173" s="19" t="s">
        <v>181</v>
      </c>
      <c r="AU173" s="19" t="s">
        <v>108</v>
      </c>
      <c r="AY173" s="19" t="s">
        <v>152</v>
      </c>
      <c r="BE173" s="148">
        <f>IF(U173="základní",N173,0)</f>
        <v>0</v>
      </c>
      <c r="BF173" s="148">
        <f>IF(U173="snížená",N173,0)</f>
        <v>0</v>
      </c>
      <c r="BG173" s="148">
        <f>IF(U173="zákl. přenesená",N173,0)</f>
        <v>0</v>
      </c>
      <c r="BH173" s="148">
        <f>IF(U173="sníž. přenesená",N173,0)</f>
        <v>0</v>
      </c>
      <c r="BI173" s="148">
        <f>IF(U173="nulová",N173,0)</f>
        <v>0</v>
      </c>
      <c r="BJ173" s="19" t="s">
        <v>22</v>
      </c>
      <c r="BK173" s="148">
        <f>ROUND(L173*K173,2)</f>
        <v>0</v>
      </c>
      <c r="BL173" s="19" t="s">
        <v>158</v>
      </c>
      <c r="BM173" s="19" t="s">
        <v>717</v>
      </c>
    </row>
    <row r="174" spans="2:65" s="1" customFormat="1" ht="31.5" customHeight="1">
      <c r="B174" s="139"/>
      <c r="C174" s="140" t="s">
        <v>217</v>
      </c>
      <c r="D174" s="140" t="s">
        <v>154</v>
      </c>
      <c r="E174" s="141" t="s">
        <v>212</v>
      </c>
      <c r="F174" s="231" t="s">
        <v>213</v>
      </c>
      <c r="G174" s="231"/>
      <c r="H174" s="231"/>
      <c r="I174" s="231"/>
      <c r="J174" s="142" t="s">
        <v>165</v>
      </c>
      <c r="K174" s="143">
        <v>787.88</v>
      </c>
      <c r="L174" s="253">
        <v>0</v>
      </c>
      <c r="M174" s="254"/>
      <c r="N174" s="232">
        <f>ROUND(L174*K174,2)</f>
        <v>0</v>
      </c>
      <c r="O174" s="232"/>
      <c r="P174" s="232"/>
      <c r="Q174" s="232"/>
      <c r="R174" s="144"/>
      <c r="T174" s="145" t="s">
        <v>5</v>
      </c>
      <c r="U174" s="42" t="s">
        <v>43</v>
      </c>
      <c r="V174" s="146">
        <v>0.39</v>
      </c>
      <c r="W174" s="146">
        <f>V174*K174</f>
        <v>307.27320000000003</v>
      </c>
      <c r="X174" s="146">
        <v>3.31E-3</v>
      </c>
      <c r="Y174" s="146">
        <f>X174*K174</f>
        <v>2.6078828000000001</v>
      </c>
      <c r="Z174" s="146">
        <v>0</v>
      </c>
      <c r="AA174" s="147">
        <f>Z174*K174</f>
        <v>0</v>
      </c>
      <c r="AR174" s="19" t="s">
        <v>158</v>
      </c>
      <c r="AT174" s="19" t="s">
        <v>154</v>
      </c>
      <c r="AU174" s="19" t="s">
        <v>108</v>
      </c>
      <c r="AY174" s="19" t="s">
        <v>152</v>
      </c>
      <c r="BE174" s="148">
        <f>IF(U174="základní",N174,0)</f>
        <v>0</v>
      </c>
      <c r="BF174" s="148">
        <f>IF(U174="snížená",N174,0)</f>
        <v>0</v>
      </c>
      <c r="BG174" s="148">
        <f>IF(U174="zákl. přenesená",N174,0)</f>
        <v>0</v>
      </c>
      <c r="BH174" s="148">
        <f>IF(U174="sníž. přenesená",N174,0)</f>
        <v>0</v>
      </c>
      <c r="BI174" s="148">
        <f>IF(U174="nulová",N174,0)</f>
        <v>0</v>
      </c>
      <c r="BJ174" s="19" t="s">
        <v>22</v>
      </c>
      <c r="BK174" s="148">
        <f>ROUND(L174*K174,2)</f>
        <v>0</v>
      </c>
      <c r="BL174" s="19" t="s">
        <v>158</v>
      </c>
      <c r="BM174" s="19" t="s">
        <v>718</v>
      </c>
    </row>
    <row r="175" spans="2:65" s="10" customFormat="1" ht="31.5" customHeight="1">
      <c r="B175" s="149"/>
      <c r="C175" s="150"/>
      <c r="D175" s="150"/>
      <c r="E175" s="151" t="s">
        <v>5</v>
      </c>
      <c r="F175" s="233" t="s">
        <v>719</v>
      </c>
      <c r="G175" s="234"/>
      <c r="H175" s="234"/>
      <c r="I175" s="234"/>
      <c r="J175" s="150"/>
      <c r="K175" s="152">
        <v>116.5</v>
      </c>
      <c r="L175" s="150"/>
      <c r="M175" s="150"/>
      <c r="N175" s="150"/>
      <c r="O175" s="150"/>
      <c r="P175" s="150"/>
      <c r="Q175" s="150"/>
      <c r="R175" s="153"/>
      <c r="T175" s="154"/>
      <c r="U175" s="150"/>
      <c r="V175" s="150"/>
      <c r="W175" s="150"/>
      <c r="X175" s="150"/>
      <c r="Y175" s="150"/>
      <c r="Z175" s="150"/>
      <c r="AA175" s="155"/>
      <c r="AT175" s="156" t="s">
        <v>161</v>
      </c>
      <c r="AU175" s="156" t="s">
        <v>108</v>
      </c>
      <c r="AV175" s="10" t="s">
        <v>108</v>
      </c>
      <c r="AW175" s="10" t="s">
        <v>36</v>
      </c>
      <c r="AX175" s="10" t="s">
        <v>78</v>
      </c>
      <c r="AY175" s="156" t="s">
        <v>152</v>
      </c>
    </row>
    <row r="176" spans="2:65" s="10" customFormat="1" ht="31.5" customHeight="1">
      <c r="B176" s="149"/>
      <c r="C176" s="150"/>
      <c r="D176" s="150"/>
      <c r="E176" s="151" t="s">
        <v>5</v>
      </c>
      <c r="F176" s="237" t="s">
        <v>720</v>
      </c>
      <c r="G176" s="238"/>
      <c r="H176" s="238"/>
      <c r="I176" s="238"/>
      <c r="J176" s="150"/>
      <c r="K176" s="152">
        <v>30.73</v>
      </c>
      <c r="L176" s="150"/>
      <c r="M176" s="150"/>
      <c r="N176" s="150"/>
      <c r="O176" s="150"/>
      <c r="P176" s="150"/>
      <c r="Q176" s="150"/>
      <c r="R176" s="153"/>
      <c r="T176" s="154"/>
      <c r="U176" s="150"/>
      <c r="V176" s="150"/>
      <c r="W176" s="150"/>
      <c r="X176" s="150"/>
      <c r="Y176" s="150"/>
      <c r="Z176" s="150"/>
      <c r="AA176" s="155"/>
      <c r="AT176" s="156" t="s">
        <v>161</v>
      </c>
      <c r="AU176" s="156" t="s">
        <v>108</v>
      </c>
      <c r="AV176" s="10" t="s">
        <v>108</v>
      </c>
      <c r="AW176" s="10" t="s">
        <v>36</v>
      </c>
      <c r="AX176" s="10" t="s">
        <v>78</v>
      </c>
      <c r="AY176" s="156" t="s">
        <v>152</v>
      </c>
    </row>
    <row r="177" spans="2:65" s="10" customFormat="1" ht="31.5" customHeight="1">
      <c r="B177" s="149"/>
      <c r="C177" s="150"/>
      <c r="D177" s="150"/>
      <c r="E177" s="151" t="s">
        <v>5</v>
      </c>
      <c r="F177" s="237" t="s">
        <v>721</v>
      </c>
      <c r="G177" s="238"/>
      <c r="H177" s="238"/>
      <c r="I177" s="238"/>
      <c r="J177" s="150"/>
      <c r="K177" s="152">
        <v>640.65</v>
      </c>
      <c r="L177" s="150"/>
      <c r="M177" s="150"/>
      <c r="N177" s="150"/>
      <c r="O177" s="150"/>
      <c r="P177" s="150"/>
      <c r="Q177" s="150"/>
      <c r="R177" s="153"/>
      <c r="T177" s="154"/>
      <c r="U177" s="150"/>
      <c r="V177" s="150"/>
      <c r="W177" s="150"/>
      <c r="X177" s="150"/>
      <c r="Y177" s="150"/>
      <c r="Z177" s="150"/>
      <c r="AA177" s="155"/>
      <c r="AT177" s="156" t="s">
        <v>161</v>
      </c>
      <c r="AU177" s="156" t="s">
        <v>108</v>
      </c>
      <c r="AV177" s="10" t="s">
        <v>108</v>
      </c>
      <c r="AW177" s="10" t="s">
        <v>36</v>
      </c>
      <c r="AX177" s="10" t="s">
        <v>78</v>
      </c>
      <c r="AY177" s="156" t="s">
        <v>152</v>
      </c>
    </row>
    <row r="178" spans="2:65" s="11" customFormat="1" ht="22.5" customHeight="1">
      <c r="B178" s="161"/>
      <c r="C178" s="162"/>
      <c r="D178" s="162"/>
      <c r="E178" s="163" t="s">
        <v>5</v>
      </c>
      <c r="F178" s="239" t="s">
        <v>207</v>
      </c>
      <c r="G178" s="240"/>
      <c r="H178" s="240"/>
      <c r="I178" s="240"/>
      <c r="J178" s="162"/>
      <c r="K178" s="164">
        <v>787.88</v>
      </c>
      <c r="L178" s="162"/>
      <c r="M178" s="162"/>
      <c r="N178" s="162"/>
      <c r="O178" s="162"/>
      <c r="P178" s="162"/>
      <c r="Q178" s="162"/>
      <c r="R178" s="165"/>
      <c r="T178" s="166"/>
      <c r="U178" s="162"/>
      <c r="V178" s="162"/>
      <c r="W178" s="162"/>
      <c r="X178" s="162"/>
      <c r="Y178" s="162"/>
      <c r="Z178" s="162"/>
      <c r="AA178" s="167"/>
      <c r="AT178" s="168" t="s">
        <v>161</v>
      </c>
      <c r="AU178" s="168" t="s">
        <v>108</v>
      </c>
      <c r="AV178" s="11" t="s">
        <v>158</v>
      </c>
      <c r="AW178" s="11" t="s">
        <v>36</v>
      </c>
      <c r="AX178" s="11" t="s">
        <v>22</v>
      </c>
      <c r="AY178" s="168" t="s">
        <v>152</v>
      </c>
    </row>
    <row r="179" spans="2:65" s="1" customFormat="1" ht="31.5" customHeight="1">
      <c r="B179" s="139"/>
      <c r="C179" s="157" t="s">
        <v>221</v>
      </c>
      <c r="D179" s="157" t="s">
        <v>181</v>
      </c>
      <c r="E179" s="158" t="s">
        <v>218</v>
      </c>
      <c r="F179" s="235" t="s">
        <v>219</v>
      </c>
      <c r="G179" s="235"/>
      <c r="H179" s="235"/>
      <c r="I179" s="235"/>
      <c r="J179" s="159" t="s">
        <v>169</v>
      </c>
      <c r="K179" s="160">
        <v>181.21199999999999</v>
      </c>
      <c r="L179" s="253">
        <v>0</v>
      </c>
      <c r="M179" s="254"/>
      <c r="N179" s="236">
        <f>ROUND(L179*K179,2)</f>
        <v>0</v>
      </c>
      <c r="O179" s="232"/>
      <c r="P179" s="232"/>
      <c r="Q179" s="232"/>
      <c r="R179" s="144"/>
      <c r="T179" s="145" t="s">
        <v>5</v>
      </c>
      <c r="U179" s="42" t="s">
        <v>43</v>
      </c>
      <c r="V179" s="146">
        <v>0</v>
      </c>
      <c r="W179" s="146">
        <f>V179*K179</f>
        <v>0</v>
      </c>
      <c r="X179" s="146">
        <v>5.1000000000000004E-4</v>
      </c>
      <c r="Y179" s="146">
        <f>X179*K179</f>
        <v>9.2418120000000006E-2</v>
      </c>
      <c r="Z179" s="146">
        <v>0</v>
      </c>
      <c r="AA179" s="147">
        <f>Z179*K179</f>
        <v>0</v>
      </c>
      <c r="AR179" s="19" t="s">
        <v>184</v>
      </c>
      <c r="AT179" s="19" t="s">
        <v>181</v>
      </c>
      <c r="AU179" s="19" t="s">
        <v>108</v>
      </c>
      <c r="AY179" s="19" t="s">
        <v>152</v>
      </c>
      <c r="BE179" s="148">
        <f>IF(U179="základní",N179,0)</f>
        <v>0</v>
      </c>
      <c r="BF179" s="148">
        <f>IF(U179="snížená",N179,0)</f>
        <v>0</v>
      </c>
      <c r="BG179" s="148">
        <f>IF(U179="zákl. přenesená",N179,0)</f>
        <v>0</v>
      </c>
      <c r="BH179" s="148">
        <f>IF(U179="sníž. přenesená",N179,0)</f>
        <v>0</v>
      </c>
      <c r="BI179" s="148">
        <f>IF(U179="nulová",N179,0)</f>
        <v>0</v>
      </c>
      <c r="BJ179" s="19" t="s">
        <v>22</v>
      </c>
      <c r="BK179" s="148">
        <f>ROUND(L179*K179,2)</f>
        <v>0</v>
      </c>
      <c r="BL179" s="19" t="s">
        <v>158</v>
      </c>
      <c r="BM179" s="19" t="s">
        <v>722</v>
      </c>
    </row>
    <row r="180" spans="2:65" s="1" customFormat="1" ht="31.5" customHeight="1">
      <c r="B180" s="139"/>
      <c r="C180" s="140" t="s">
        <v>231</v>
      </c>
      <c r="D180" s="140" t="s">
        <v>154</v>
      </c>
      <c r="E180" s="141" t="s">
        <v>222</v>
      </c>
      <c r="F180" s="231" t="s">
        <v>223</v>
      </c>
      <c r="G180" s="231"/>
      <c r="H180" s="231"/>
      <c r="I180" s="231"/>
      <c r="J180" s="142" t="s">
        <v>169</v>
      </c>
      <c r="K180" s="143">
        <v>51.96</v>
      </c>
      <c r="L180" s="253">
        <v>0</v>
      </c>
      <c r="M180" s="254"/>
      <c r="N180" s="232">
        <f>ROUND(L180*K180,2)</f>
        <v>0</v>
      </c>
      <c r="O180" s="232"/>
      <c r="P180" s="232"/>
      <c r="Q180" s="232"/>
      <c r="R180" s="144"/>
      <c r="T180" s="145" t="s">
        <v>5</v>
      </c>
      <c r="U180" s="42" t="s">
        <v>43</v>
      </c>
      <c r="V180" s="146">
        <v>0.38</v>
      </c>
      <c r="W180" s="146">
        <f>V180*K180</f>
        <v>19.744800000000001</v>
      </c>
      <c r="X180" s="146">
        <v>2.3099999999999999E-2</v>
      </c>
      <c r="Y180" s="146">
        <f>X180*K180</f>
        <v>1.2002759999999999</v>
      </c>
      <c r="Z180" s="146">
        <v>0</v>
      </c>
      <c r="AA180" s="147">
        <f>Z180*K180</f>
        <v>0</v>
      </c>
      <c r="AR180" s="19" t="s">
        <v>158</v>
      </c>
      <c r="AT180" s="19" t="s">
        <v>154</v>
      </c>
      <c r="AU180" s="19" t="s">
        <v>108</v>
      </c>
      <c r="AY180" s="19" t="s">
        <v>152</v>
      </c>
      <c r="BE180" s="148">
        <f>IF(U180="základní",N180,0)</f>
        <v>0</v>
      </c>
      <c r="BF180" s="148">
        <f>IF(U180="snížená",N180,0)</f>
        <v>0</v>
      </c>
      <c r="BG180" s="148">
        <f>IF(U180="zákl. přenesená",N180,0)</f>
        <v>0</v>
      </c>
      <c r="BH180" s="148">
        <f>IF(U180="sníž. přenesená",N180,0)</f>
        <v>0</v>
      </c>
      <c r="BI180" s="148">
        <f>IF(U180="nulová",N180,0)</f>
        <v>0</v>
      </c>
      <c r="BJ180" s="19" t="s">
        <v>22</v>
      </c>
      <c r="BK180" s="148">
        <f>ROUND(L180*K180,2)</f>
        <v>0</v>
      </c>
      <c r="BL180" s="19" t="s">
        <v>158</v>
      </c>
      <c r="BM180" s="19" t="s">
        <v>723</v>
      </c>
    </row>
    <row r="181" spans="2:65" s="10" customFormat="1" ht="22.5" customHeight="1">
      <c r="B181" s="149"/>
      <c r="C181" s="150"/>
      <c r="D181" s="150"/>
      <c r="E181" s="151" t="s">
        <v>5</v>
      </c>
      <c r="F181" s="233" t="s">
        <v>724</v>
      </c>
      <c r="G181" s="234"/>
      <c r="H181" s="234"/>
      <c r="I181" s="234"/>
      <c r="J181" s="150"/>
      <c r="K181" s="152">
        <v>51.96</v>
      </c>
      <c r="L181" s="150"/>
      <c r="M181" s="150"/>
      <c r="N181" s="150"/>
      <c r="O181" s="150"/>
      <c r="P181" s="150"/>
      <c r="Q181" s="150"/>
      <c r="R181" s="153"/>
      <c r="T181" s="154"/>
      <c r="U181" s="150"/>
      <c r="V181" s="150"/>
      <c r="W181" s="150"/>
      <c r="X181" s="150"/>
      <c r="Y181" s="150"/>
      <c r="Z181" s="150"/>
      <c r="AA181" s="155"/>
      <c r="AT181" s="156" t="s">
        <v>161</v>
      </c>
      <c r="AU181" s="156" t="s">
        <v>108</v>
      </c>
      <c r="AV181" s="10" t="s">
        <v>108</v>
      </c>
      <c r="AW181" s="10" t="s">
        <v>36</v>
      </c>
      <c r="AX181" s="10" t="s">
        <v>22</v>
      </c>
      <c r="AY181" s="156" t="s">
        <v>152</v>
      </c>
    </row>
    <row r="182" spans="2:65" s="1" customFormat="1" ht="44.25" customHeight="1">
      <c r="B182" s="139"/>
      <c r="C182" s="140" t="s">
        <v>332</v>
      </c>
      <c r="D182" s="140" t="s">
        <v>154</v>
      </c>
      <c r="E182" s="141" t="s">
        <v>227</v>
      </c>
      <c r="F182" s="231" t="s">
        <v>228</v>
      </c>
      <c r="G182" s="231"/>
      <c r="H182" s="231"/>
      <c r="I182" s="231"/>
      <c r="J182" s="142" t="s">
        <v>169</v>
      </c>
      <c r="K182" s="143">
        <v>51.975000000000001</v>
      </c>
      <c r="L182" s="253">
        <v>0</v>
      </c>
      <c r="M182" s="254"/>
      <c r="N182" s="232">
        <f>ROUND(L182*K182,2)</f>
        <v>0</v>
      </c>
      <c r="O182" s="232"/>
      <c r="P182" s="232"/>
      <c r="Q182" s="232"/>
      <c r="R182" s="144"/>
      <c r="T182" s="145" t="s">
        <v>5</v>
      </c>
      <c r="U182" s="42" t="s">
        <v>43</v>
      </c>
      <c r="V182" s="146">
        <v>0.29399999999999998</v>
      </c>
      <c r="W182" s="146">
        <f>V182*K182</f>
        <v>15.28065</v>
      </c>
      <c r="X182" s="146">
        <v>6.28E-3</v>
      </c>
      <c r="Y182" s="146">
        <f>X182*K182</f>
        <v>0.326403</v>
      </c>
      <c r="Z182" s="146">
        <v>0</v>
      </c>
      <c r="AA182" s="147">
        <f>Z182*K182</f>
        <v>0</v>
      </c>
      <c r="AR182" s="19" t="s">
        <v>158</v>
      </c>
      <c r="AT182" s="19" t="s">
        <v>154</v>
      </c>
      <c r="AU182" s="19" t="s">
        <v>108</v>
      </c>
      <c r="AY182" s="19" t="s">
        <v>152</v>
      </c>
      <c r="BE182" s="148">
        <f>IF(U182="základní",N182,0)</f>
        <v>0</v>
      </c>
      <c r="BF182" s="148">
        <f>IF(U182="snížená",N182,0)</f>
        <v>0</v>
      </c>
      <c r="BG182" s="148">
        <f>IF(U182="zákl. přenesená",N182,0)</f>
        <v>0</v>
      </c>
      <c r="BH182" s="148">
        <f>IF(U182="sníž. přenesená",N182,0)</f>
        <v>0</v>
      </c>
      <c r="BI182" s="148">
        <f>IF(U182="nulová",N182,0)</f>
        <v>0</v>
      </c>
      <c r="BJ182" s="19" t="s">
        <v>22</v>
      </c>
      <c r="BK182" s="148">
        <f>ROUND(L182*K182,2)</f>
        <v>0</v>
      </c>
      <c r="BL182" s="19" t="s">
        <v>158</v>
      </c>
      <c r="BM182" s="19" t="s">
        <v>725</v>
      </c>
    </row>
    <row r="183" spans="2:65" s="10" customFormat="1" ht="31.5" customHeight="1">
      <c r="B183" s="149"/>
      <c r="C183" s="150"/>
      <c r="D183" s="150"/>
      <c r="E183" s="151" t="s">
        <v>5</v>
      </c>
      <c r="F183" s="233" t="s">
        <v>726</v>
      </c>
      <c r="G183" s="234"/>
      <c r="H183" s="234"/>
      <c r="I183" s="234"/>
      <c r="J183" s="150"/>
      <c r="K183" s="152">
        <v>51.975000000000001</v>
      </c>
      <c r="L183" s="150"/>
      <c r="M183" s="150"/>
      <c r="N183" s="150"/>
      <c r="O183" s="150"/>
      <c r="P183" s="150"/>
      <c r="Q183" s="150"/>
      <c r="R183" s="153"/>
      <c r="T183" s="154"/>
      <c r="U183" s="150"/>
      <c r="V183" s="150"/>
      <c r="W183" s="150"/>
      <c r="X183" s="150"/>
      <c r="Y183" s="150"/>
      <c r="Z183" s="150"/>
      <c r="AA183" s="155"/>
      <c r="AT183" s="156" t="s">
        <v>161</v>
      </c>
      <c r="AU183" s="156" t="s">
        <v>108</v>
      </c>
      <c r="AV183" s="10" t="s">
        <v>108</v>
      </c>
      <c r="AW183" s="10" t="s">
        <v>36</v>
      </c>
      <c r="AX183" s="10" t="s">
        <v>22</v>
      </c>
      <c r="AY183" s="156" t="s">
        <v>152</v>
      </c>
    </row>
    <row r="184" spans="2:65" s="1" customFormat="1" ht="31.5" customHeight="1">
      <c r="B184" s="139"/>
      <c r="C184" s="140" t="s">
        <v>11</v>
      </c>
      <c r="D184" s="140" t="s">
        <v>154</v>
      </c>
      <c r="E184" s="141" t="s">
        <v>232</v>
      </c>
      <c r="F184" s="231" t="s">
        <v>233</v>
      </c>
      <c r="G184" s="231"/>
      <c r="H184" s="231"/>
      <c r="I184" s="231"/>
      <c r="J184" s="142" t="s">
        <v>169</v>
      </c>
      <c r="K184" s="143">
        <v>1015.8680000000001</v>
      </c>
      <c r="L184" s="253">
        <v>0</v>
      </c>
      <c r="M184" s="254"/>
      <c r="N184" s="232">
        <f>ROUND(L184*K184,2)</f>
        <v>0</v>
      </c>
      <c r="O184" s="232"/>
      <c r="P184" s="232"/>
      <c r="Q184" s="232"/>
      <c r="R184" s="144"/>
      <c r="T184" s="145" t="s">
        <v>5</v>
      </c>
      <c r="U184" s="42" t="s">
        <v>43</v>
      </c>
      <c r="V184" s="146">
        <v>0.245</v>
      </c>
      <c r="W184" s="146">
        <f>V184*K184</f>
        <v>248.88766000000001</v>
      </c>
      <c r="X184" s="146">
        <v>2.6800000000000001E-3</v>
      </c>
      <c r="Y184" s="146">
        <f>X184*K184</f>
        <v>2.7225262400000001</v>
      </c>
      <c r="Z184" s="146">
        <v>0</v>
      </c>
      <c r="AA184" s="147">
        <f>Z184*K184</f>
        <v>0</v>
      </c>
      <c r="AR184" s="19" t="s">
        <v>158</v>
      </c>
      <c r="AT184" s="19" t="s">
        <v>154</v>
      </c>
      <c r="AU184" s="19" t="s">
        <v>108</v>
      </c>
      <c r="AY184" s="19" t="s">
        <v>152</v>
      </c>
      <c r="BE184" s="148">
        <f>IF(U184="základní",N184,0)</f>
        <v>0</v>
      </c>
      <c r="BF184" s="148">
        <f>IF(U184="snížená",N184,0)</f>
        <v>0</v>
      </c>
      <c r="BG184" s="148">
        <f>IF(U184="zákl. přenesená",N184,0)</f>
        <v>0</v>
      </c>
      <c r="BH184" s="148">
        <f>IF(U184="sníž. přenesená",N184,0)</f>
        <v>0</v>
      </c>
      <c r="BI184" s="148">
        <f>IF(U184="nulová",N184,0)</f>
        <v>0</v>
      </c>
      <c r="BJ184" s="19" t="s">
        <v>22</v>
      </c>
      <c r="BK184" s="148">
        <f>ROUND(L184*K184,2)</f>
        <v>0</v>
      </c>
      <c r="BL184" s="19" t="s">
        <v>158</v>
      </c>
      <c r="BM184" s="19" t="s">
        <v>727</v>
      </c>
    </row>
    <row r="185" spans="2:65" s="10" customFormat="1" ht="22.5" customHeight="1">
      <c r="B185" s="149"/>
      <c r="C185" s="150"/>
      <c r="D185" s="150"/>
      <c r="E185" s="151" t="s">
        <v>5</v>
      </c>
      <c r="F185" s="233" t="s">
        <v>728</v>
      </c>
      <c r="G185" s="234"/>
      <c r="H185" s="234"/>
      <c r="I185" s="234"/>
      <c r="J185" s="150"/>
      <c r="K185" s="152">
        <v>1015.8680000000001</v>
      </c>
      <c r="L185" s="150"/>
      <c r="M185" s="150"/>
      <c r="N185" s="150"/>
      <c r="O185" s="150"/>
      <c r="P185" s="150"/>
      <c r="Q185" s="150"/>
      <c r="R185" s="153"/>
      <c r="T185" s="154"/>
      <c r="U185" s="150"/>
      <c r="V185" s="150"/>
      <c r="W185" s="150"/>
      <c r="X185" s="150"/>
      <c r="Y185" s="150"/>
      <c r="Z185" s="150"/>
      <c r="AA185" s="155"/>
      <c r="AT185" s="156" t="s">
        <v>161</v>
      </c>
      <c r="AU185" s="156" t="s">
        <v>108</v>
      </c>
      <c r="AV185" s="10" t="s">
        <v>108</v>
      </c>
      <c r="AW185" s="10" t="s">
        <v>36</v>
      </c>
      <c r="AX185" s="10" t="s">
        <v>22</v>
      </c>
      <c r="AY185" s="156" t="s">
        <v>152</v>
      </c>
    </row>
    <row r="186" spans="2:65" s="1" customFormat="1" ht="31.5" customHeight="1">
      <c r="B186" s="139"/>
      <c r="C186" s="140" t="s">
        <v>239</v>
      </c>
      <c r="D186" s="140" t="s">
        <v>154</v>
      </c>
      <c r="E186" s="141" t="s">
        <v>236</v>
      </c>
      <c r="F186" s="231" t="s">
        <v>237</v>
      </c>
      <c r="G186" s="231"/>
      <c r="H186" s="231"/>
      <c r="I186" s="231"/>
      <c r="J186" s="142" t="s">
        <v>169</v>
      </c>
      <c r="K186" s="143">
        <v>89.655000000000001</v>
      </c>
      <c r="L186" s="253">
        <v>0</v>
      </c>
      <c r="M186" s="254"/>
      <c r="N186" s="232">
        <f>ROUND(L186*K186,2)</f>
        <v>0</v>
      </c>
      <c r="O186" s="232"/>
      <c r="P186" s="232"/>
      <c r="Q186" s="232"/>
      <c r="R186" s="144"/>
      <c r="T186" s="145" t="s">
        <v>5</v>
      </c>
      <c r="U186" s="42" t="s">
        <v>43</v>
      </c>
      <c r="V186" s="146">
        <v>0.06</v>
      </c>
      <c r="W186" s="146">
        <f>V186*K186</f>
        <v>5.3792999999999997</v>
      </c>
      <c r="X186" s="146">
        <v>1.2E-4</v>
      </c>
      <c r="Y186" s="146">
        <f>X186*K186</f>
        <v>1.07586E-2</v>
      </c>
      <c r="Z186" s="146">
        <v>0</v>
      </c>
      <c r="AA186" s="147">
        <f>Z186*K186</f>
        <v>0</v>
      </c>
      <c r="AR186" s="19" t="s">
        <v>158</v>
      </c>
      <c r="AT186" s="19" t="s">
        <v>154</v>
      </c>
      <c r="AU186" s="19" t="s">
        <v>108</v>
      </c>
      <c r="AY186" s="19" t="s">
        <v>152</v>
      </c>
      <c r="BE186" s="148">
        <f>IF(U186="základní",N186,0)</f>
        <v>0</v>
      </c>
      <c r="BF186" s="148">
        <f>IF(U186="snížená",N186,0)</f>
        <v>0</v>
      </c>
      <c r="BG186" s="148">
        <f>IF(U186="zákl. přenesená",N186,0)</f>
        <v>0</v>
      </c>
      <c r="BH186" s="148">
        <f>IF(U186="sníž. přenesená",N186,0)</f>
        <v>0</v>
      </c>
      <c r="BI186" s="148">
        <f>IF(U186="nulová",N186,0)</f>
        <v>0</v>
      </c>
      <c r="BJ186" s="19" t="s">
        <v>22</v>
      </c>
      <c r="BK186" s="148">
        <f>ROUND(L186*K186,2)</f>
        <v>0</v>
      </c>
      <c r="BL186" s="19" t="s">
        <v>158</v>
      </c>
      <c r="BM186" s="19" t="s">
        <v>729</v>
      </c>
    </row>
    <row r="187" spans="2:65" s="1" customFormat="1" ht="22.5" customHeight="1">
      <c r="B187" s="139"/>
      <c r="C187" s="140" t="s">
        <v>243</v>
      </c>
      <c r="D187" s="140" t="s">
        <v>154</v>
      </c>
      <c r="E187" s="141" t="s">
        <v>240</v>
      </c>
      <c r="F187" s="231" t="s">
        <v>241</v>
      </c>
      <c r="G187" s="231"/>
      <c r="H187" s="231"/>
      <c r="I187" s="231"/>
      <c r="J187" s="142" t="s">
        <v>169</v>
      </c>
      <c r="K187" s="143">
        <v>407.34800000000001</v>
      </c>
      <c r="L187" s="253">
        <v>0</v>
      </c>
      <c r="M187" s="254"/>
      <c r="N187" s="232">
        <f>ROUND(L187*K187,2)</f>
        <v>0</v>
      </c>
      <c r="O187" s="232"/>
      <c r="P187" s="232"/>
      <c r="Q187" s="232"/>
      <c r="R187" s="144"/>
      <c r="T187" s="145" t="s">
        <v>5</v>
      </c>
      <c r="U187" s="42" t="s">
        <v>43</v>
      </c>
      <c r="V187" s="146">
        <v>0.14000000000000001</v>
      </c>
      <c r="W187" s="146">
        <f>V187*K187</f>
        <v>57.028720000000007</v>
      </c>
      <c r="X187" s="146">
        <v>0</v>
      </c>
      <c r="Y187" s="146">
        <f>X187*K187</f>
        <v>0</v>
      </c>
      <c r="Z187" s="146">
        <v>0</v>
      </c>
      <c r="AA187" s="147">
        <f>Z187*K187</f>
        <v>0</v>
      </c>
      <c r="AR187" s="19" t="s">
        <v>158</v>
      </c>
      <c r="AT187" s="19" t="s">
        <v>154</v>
      </c>
      <c r="AU187" s="19" t="s">
        <v>108</v>
      </c>
      <c r="AY187" s="19" t="s">
        <v>152</v>
      </c>
      <c r="BE187" s="148">
        <f>IF(U187="základní",N187,0)</f>
        <v>0</v>
      </c>
      <c r="BF187" s="148">
        <f>IF(U187="snížená",N187,0)</f>
        <v>0</v>
      </c>
      <c r="BG187" s="148">
        <f>IF(U187="zákl. přenesená",N187,0)</f>
        <v>0</v>
      </c>
      <c r="BH187" s="148">
        <f>IF(U187="sníž. přenesená",N187,0)</f>
        <v>0</v>
      </c>
      <c r="BI187" s="148">
        <f>IF(U187="nulová",N187,0)</f>
        <v>0</v>
      </c>
      <c r="BJ187" s="19" t="s">
        <v>22</v>
      </c>
      <c r="BK187" s="148">
        <f>ROUND(L187*K187,2)</f>
        <v>0</v>
      </c>
      <c r="BL187" s="19" t="s">
        <v>158</v>
      </c>
      <c r="BM187" s="19" t="s">
        <v>730</v>
      </c>
    </row>
    <row r="188" spans="2:65" s="1" customFormat="1" ht="31.5" customHeight="1">
      <c r="B188" s="139"/>
      <c r="C188" s="140" t="s">
        <v>731</v>
      </c>
      <c r="D188" s="140" t="s">
        <v>154</v>
      </c>
      <c r="E188" s="141" t="s">
        <v>732</v>
      </c>
      <c r="F188" s="231" t="s">
        <v>733</v>
      </c>
      <c r="G188" s="231"/>
      <c r="H188" s="231"/>
      <c r="I188" s="231"/>
      <c r="J188" s="142" t="s">
        <v>734</v>
      </c>
      <c r="K188" s="143">
        <v>1</v>
      </c>
      <c r="L188" s="253">
        <v>0</v>
      </c>
      <c r="M188" s="254"/>
      <c r="N188" s="232">
        <f>ROUND(L188*K188,2)</f>
        <v>0</v>
      </c>
      <c r="O188" s="232"/>
      <c r="P188" s="232"/>
      <c r="Q188" s="232"/>
      <c r="R188" s="144"/>
      <c r="T188" s="145" t="s">
        <v>5</v>
      </c>
      <c r="U188" s="42" t="s">
        <v>43</v>
      </c>
      <c r="V188" s="146">
        <v>0.443</v>
      </c>
      <c r="W188" s="146">
        <f>V188*K188</f>
        <v>0.443</v>
      </c>
      <c r="X188" s="146">
        <v>2.9999999999999997E-4</v>
      </c>
      <c r="Y188" s="146">
        <f>X188*K188</f>
        <v>2.9999999999999997E-4</v>
      </c>
      <c r="Z188" s="146">
        <v>0</v>
      </c>
      <c r="AA188" s="147">
        <f>Z188*K188</f>
        <v>0</v>
      </c>
      <c r="AR188" s="19" t="s">
        <v>158</v>
      </c>
      <c r="AT188" s="19" t="s">
        <v>154</v>
      </c>
      <c r="AU188" s="19" t="s">
        <v>108</v>
      </c>
      <c r="AY188" s="19" t="s">
        <v>152</v>
      </c>
      <c r="BE188" s="148">
        <f>IF(U188="základní",N188,0)</f>
        <v>0</v>
      </c>
      <c r="BF188" s="148">
        <f>IF(U188="snížená",N188,0)</f>
        <v>0</v>
      </c>
      <c r="BG188" s="148">
        <f>IF(U188="zákl. přenesená",N188,0)</f>
        <v>0</v>
      </c>
      <c r="BH188" s="148">
        <f>IF(U188="sníž. přenesená",N188,0)</f>
        <v>0</v>
      </c>
      <c r="BI188" s="148">
        <f>IF(U188="nulová",N188,0)</f>
        <v>0</v>
      </c>
      <c r="BJ188" s="19" t="s">
        <v>22</v>
      </c>
      <c r="BK188" s="148">
        <f>ROUND(L188*K188,2)</f>
        <v>0</v>
      </c>
      <c r="BL188" s="19" t="s">
        <v>158</v>
      </c>
      <c r="BM188" s="19" t="s">
        <v>735</v>
      </c>
    </row>
    <row r="189" spans="2:65" s="9" customFormat="1" ht="29.85" customHeight="1">
      <c r="B189" s="128"/>
      <c r="C189" s="129"/>
      <c r="D189" s="138" t="s">
        <v>122</v>
      </c>
      <c r="E189" s="138"/>
      <c r="F189" s="138"/>
      <c r="G189" s="138"/>
      <c r="H189" s="138"/>
      <c r="I189" s="138"/>
      <c r="J189" s="138"/>
      <c r="K189" s="138"/>
      <c r="L189" s="138"/>
      <c r="M189" s="138"/>
      <c r="N189" s="241">
        <f>BK189</f>
        <v>0</v>
      </c>
      <c r="O189" s="242"/>
      <c r="P189" s="242"/>
      <c r="Q189" s="242"/>
      <c r="R189" s="131"/>
      <c r="T189" s="132"/>
      <c r="U189" s="129"/>
      <c r="V189" s="129"/>
      <c r="W189" s="133">
        <f>SUM(W190:W212)</f>
        <v>556.67157499999985</v>
      </c>
      <c r="X189" s="129"/>
      <c r="Y189" s="133">
        <f>SUM(Y190:Y212)</f>
        <v>0</v>
      </c>
      <c r="Z189" s="129"/>
      <c r="AA189" s="134">
        <f>SUM(AA190:AA212)</f>
        <v>21.550840000000001</v>
      </c>
      <c r="AR189" s="135" t="s">
        <v>22</v>
      </c>
      <c r="AT189" s="136" t="s">
        <v>77</v>
      </c>
      <c r="AU189" s="136" t="s">
        <v>22</v>
      </c>
      <c r="AY189" s="135" t="s">
        <v>152</v>
      </c>
      <c r="BK189" s="137">
        <f>SUM(BK190:BK212)</f>
        <v>0</v>
      </c>
    </row>
    <row r="190" spans="2:65" s="1" customFormat="1" ht="44.25" customHeight="1">
      <c r="B190" s="139"/>
      <c r="C190" s="140" t="s">
        <v>248</v>
      </c>
      <c r="D190" s="140" t="s">
        <v>154</v>
      </c>
      <c r="E190" s="141" t="s">
        <v>244</v>
      </c>
      <c r="F190" s="231" t="s">
        <v>245</v>
      </c>
      <c r="G190" s="231"/>
      <c r="H190" s="231"/>
      <c r="I190" s="231"/>
      <c r="J190" s="142" t="s">
        <v>169</v>
      </c>
      <c r="K190" s="143">
        <v>1132.05</v>
      </c>
      <c r="L190" s="253">
        <v>0</v>
      </c>
      <c r="M190" s="254"/>
      <c r="N190" s="232">
        <f>ROUND(L190*K190,2)</f>
        <v>0</v>
      </c>
      <c r="O190" s="232"/>
      <c r="P190" s="232"/>
      <c r="Q190" s="232"/>
      <c r="R190" s="144"/>
      <c r="T190" s="145" t="s">
        <v>5</v>
      </c>
      <c r="U190" s="42" t="s">
        <v>43</v>
      </c>
      <c r="V190" s="146">
        <v>0.14000000000000001</v>
      </c>
      <c r="W190" s="146">
        <f>V190*K190</f>
        <v>158.48699999999999</v>
      </c>
      <c r="X190" s="146">
        <v>0</v>
      </c>
      <c r="Y190" s="146">
        <f>X190*K190</f>
        <v>0</v>
      </c>
      <c r="Z190" s="146">
        <v>0</v>
      </c>
      <c r="AA190" s="147">
        <f>Z190*K190</f>
        <v>0</v>
      </c>
      <c r="AR190" s="19" t="s">
        <v>158</v>
      </c>
      <c r="AT190" s="19" t="s">
        <v>154</v>
      </c>
      <c r="AU190" s="19" t="s">
        <v>108</v>
      </c>
      <c r="AY190" s="19" t="s">
        <v>152</v>
      </c>
      <c r="BE190" s="148">
        <f>IF(U190="základní",N190,0)</f>
        <v>0</v>
      </c>
      <c r="BF190" s="148">
        <f>IF(U190="snížená",N190,0)</f>
        <v>0</v>
      </c>
      <c r="BG190" s="148">
        <f>IF(U190="zákl. přenesená",N190,0)</f>
        <v>0</v>
      </c>
      <c r="BH190" s="148">
        <f>IF(U190="sníž. přenesená",N190,0)</f>
        <v>0</v>
      </c>
      <c r="BI190" s="148">
        <f>IF(U190="nulová",N190,0)</f>
        <v>0</v>
      </c>
      <c r="BJ190" s="19" t="s">
        <v>22</v>
      </c>
      <c r="BK190" s="148">
        <f>ROUND(L190*K190,2)</f>
        <v>0</v>
      </c>
      <c r="BL190" s="19" t="s">
        <v>158</v>
      </c>
      <c r="BM190" s="19" t="s">
        <v>736</v>
      </c>
    </row>
    <row r="191" spans="2:65" s="10" customFormat="1" ht="31.5" customHeight="1">
      <c r="B191" s="149"/>
      <c r="C191" s="150"/>
      <c r="D191" s="150"/>
      <c r="E191" s="151" t="s">
        <v>5</v>
      </c>
      <c r="F191" s="233" t="s">
        <v>737</v>
      </c>
      <c r="G191" s="234"/>
      <c r="H191" s="234"/>
      <c r="I191" s="234"/>
      <c r="J191" s="150"/>
      <c r="K191" s="152">
        <v>1132.05</v>
      </c>
      <c r="L191" s="150"/>
      <c r="M191" s="150"/>
      <c r="N191" s="150"/>
      <c r="O191" s="150"/>
      <c r="P191" s="150"/>
      <c r="Q191" s="150"/>
      <c r="R191" s="153"/>
      <c r="T191" s="154"/>
      <c r="U191" s="150"/>
      <c r="V191" s="150"/>
      <c r="W191" s="150"/>
      <c r="X191" s="150"/>
      <c r="Y191" s="150"/>
      <c r="Z191" s="150"/>
      <c r="AA191" s="155"/>
      <c r="AT191" s="156" t="s">
        <v>161</v>
      </c>
      <c r="AU191" s="156" t="s">
        <v>108</v>
      </c>
      <c r="AV191" s="10" t="s">
        <v>108</v>
      </c>
      <c r="AW191" s="10" t="s">
        <v>36</v>
      </c>
      <c r="AX191" s="10" t="s">
        <v>22</v>
      </c>
      <c r="AY191" s="156" t="s">
        <v>152</v>
      </c>
    </row>
    <row r="192" spans="2:65" s="1" customFormat="1" ht="44.25" customHeight="1">
      <c r="B192" s="139"/>
      <c r="C192" s="140" t="s">
        <v>253</v>
      </c>
      <c r="D192" s="140" t="s">
        <v>154</v>
      </c>
      <c r="E192" s="141" t="s">
        <v>249</v>
      </c>
      <c r="F192" s="231" t="s">
        <v>250</v>
      </c>
      <c r="G192" s="231"/>
      <c r="H192" s="231"/>
      <c r="I192" s="231"/>
      <c r="J192" s="142" t="s">
        <v>169</v>
      </c>
      <c r="K192" s="143">
        <v>135846</v>
      </c>
      <c r="L192" s="253">
        <v>0</v>
      </c>
      <c r="M192" s="254"/>
      <c r="N192" s="232">
        <f>ROUND(L192*K192,2)</f>
        <v>0</v>
      </c>
      <c r="O192" s="232"/>
      <c r="P192" s="232"/>
      <c r="Q192" s="232"/>
      <c r="R192" s="144"/>
      <c r="T192" s="145" t="s">
        <v>5</v>
      </c>
      <c r="U192" s="42" t="s">
        <v>43</v>
      </c>
      <c r="V192" s="146">
        <v>0</v>
      </c>
      <c r="W192" s="146">
        <f>V192*K192</f>
        <v>0</v>
      </c>
      <c r="X192" s="146">
        <v>0</v>
      </c>
      <c r="Y192" s="146">
        <f>X192*K192</f>
        <v>0</v>
      </c>
      <c r="Z192" s="146">
        <v>0</v>
      </c>
      <c r="AA192" s="147">
        <f>Z192*K192</f>
        <v>0</v>
      </c>
      <c r="AR192" s="19" t="s">
        <v>158</v>
      </c>
      <c r="AT192" s="19" t="s">
        <v>154</v>
      </c>
      <c r="AU192" s="19" t="s">
        <v>108</v>
      </c>
      <c r="AY192" s="19" t="s">
        <v>152</v>
      </c>
      <c r="BE192" s="148">
        <f>IF(U192="základní",N192,0)</f>
        <v>0</v>
      </c>
      <c r="BF192" s="148">
        <f>IF(U192="snížená",N192,0)</f>
        <v>0</v>
      </c>
      <c r="BG192" s="148">
        <f>IF(U192="zákl. přenesená",N192,0)</f>
        <v>0</v>
      </c>
      <c r="BH192" s="148">
        <f>IF(U192="sníž. přenesená",N192,0)</f>
        <v>0</v>
      </c>
      <c r="BI192" s="148">
        <f>IF(U192="nulová",N192,0)</f>
        <v>0</v>
      </c>
      <c r="BJ192" s="19" t="s">
        <v>22</v>
      </c>
      <c r="BK192" s="148">
        <f>ROUND(L192*K192,2)</f>
        <v>0</v>
      </c>
      <c r="BL192" s="19" t="s">
        <v>158</v>
      </c>
      <c r="BM192" s="19" t="s">
        <v>738</v>
      </c>
    </row>
    <row r="193" spans="2:65" s="10" customFormat="1" ht="22.5" customHeight="1">
      <c r="B193" s="149"/>
      <c r="C193" s="150"/>
      <c r="D193" s="150"/>
      <c r="E193" s="151" t="s">
        <v>5</v>
      </c>
      <c r="F193" s="233" t="s">
        <v>739</v>
      </c>
      <c r="G193" s="234"/>
      <c r="H193" s="234"/>
      <c r="I193" s="234"/>
      <c r="J193" s="150"/>
      <c r="K193" s="152">
        <v>135846</v>
      </c>
      <c r="L193" s="150"/>
      <c r="M193" s="150"/>
      <c r="N193" s="150"/>
      <c r="O193" s="150"/>
      <c r="P193" s="150"/>
      <c r="Q193" s="150"/>
      <c r="R193" s="153"/>
      <c r="T193" s="154"/>
      <c r="U193" s="150"/>
      <c r="V193" s="150"/>
      <c r="W193" s="150"/>
      <c r="X193" s="150"/>
      <c r="Y193" s="150"/>
      <c r="Z193" s="150"/>
      <c r="AA193" s="155"/>
      <c r="AT193" s="156" t="s">
        <v>161</v>
      </c>
      <c r="AU193" s="156" t="s">
        <v>108</v>
      </c>
      <c r="AV193" s="10" t="s">
        <v>108</v>
      </c>
      <c r="AW193" s="10" t="s">
        <v>36</v>
      </c>
      <c r="AX193" s="10" t="s">
        <v>22</v>
      </c>
      <c r="AY193" s="156" t="s">
        <v>152</v>
      </c>
    </row>
    <row r="194" spans="2:65" s="1" customFormat="1" ht="44.25" customHeight="1">
      <c r="B194" s="139"/>
      <c r="C194" s="140" t="s">
        <v>270</v>
      </c>
      <c r="D194" s="140" t="s">
        <v>154</v>
      </c>
      <c r="E194" s="141" t="s">
        <v>254</v>
      </c>
      <c r="F194" s="231" t="s">
        <v>255</v>
      </c>
      <c r="G194" s="231"/>
      <c r="H194" s="231"/>
      <c r="I194" s="231"/>
      <c r="J194" s="142" t="s">
        <v>169</v>
      </c>
      <c r="K194" s="143">
        <v>1132.05</v>
      </c>
      <c r="L194" s="253">
        <v>0</v>
      </c>
      <c r="M194" s="254"/>
      <c r="N194" s="232">
        <f>ROUND(L194*K194,2)</f>
        <v>0</v>
      </c>
      <c r="O194" s="232"/>
      <c r="P194" s="232"/>
      <c r="Q194" s="232"/>
      <c r="R194" s="144"/>
      <c r="T194" s="145" t="s">
        <v>5</v>
      </c>
      <c r="U194" s="42" t="s">
        <v>43</v>
      </c>
      <c r="V194" s="146">
        <v>8.6999999999999994E-2</v>
      </c>
      <c r="W194" s="146">
        <f>V194*K194</f>
        <v>98.488349999999983</v>
      </c>
      <c r="X194" s="146">
        <v>0</v>
      </c>
      <c r="Y194" s="146">
        <f>X194*K194</f>
        <v>0</v>
      </c>
      <c r="Z194" s="146">
        <v>0</v>
      </c>
      <c r="AA194" s="147">
        <f>Z194*K194</f>
        <v>0</v>
      </c>
      <c r="AR194" s="19" t="s">
        <v>158</v>
      </c>
      <c r="AT194" s="19" t="s">
        <v>154</v>
      </c>
      <c r="AU194" s="19" t="s">
        <v>108</v>
      </c>
      <c r="AY194" s="19" t="s">
        <v>152</v>
      </c>
      <c r="BE194" s="148">
        <f>IF(U194="základní",N194,0)</f>
        <v>0</v>
      </c>
      <c r="BF194" s="148">
        <f>IF(U194="snížená",N194,0)</f>
        <v>0</v>
      </c>
      <c r="BG194" s="148">
        <f>IF(U194="zákl. přenesená",N194,0)</f>
        <v>0</v>
      </c>
      <c r="BH194" s="148">
        <f>IF(U194="sníž. přenesená",N194,0)</f>
        <v>0</v>
      </c>
      <c r="BI194" s="148">
        <f>IF(U194="nulová",N194,0)</f>
        <v>0</v>
      </c>
      <c r="BJ194" s="19" t="s">
        <v>22</v>
      </c>
      <c r="BK194" s="148">
        <f>ROUND(L194*K194,2)</f>
        <v>0</v>
      </c>
      <c r="BL194" s="19" t="s">
        <v>158</v>
      </c>
      <c r="BM194" s="19" t="s">
        <v>740</v>
      </c>
    </row>
    <row r="195" spans="2:65" s="1" customFormat="1" ht="22.5" customHeight="1">
      <c r="B195" s="139"/>
      <c r="C195" s="140" t="s">
        <v>741</v>
      </c>
      <c r="D195" s="140" t="s">
        <v>154</v>
      </c>
      <c r="E195" s="141" t="s">
        <v>258</v>
      </c>
      <c r="F195" s="231" t="s">
        <v>259</v>
      </c>
      <c r="G195" s="231"/>
      <c r="H195" s="231"/>
      <c r="I195" s="231"/>
      <c r="J195" s="142" t="s">
        <v>169</v>
      </c>
      <c r="K195" s="143">
        <v>1132.05</v>
      </c>
      <c r="L195" s="253">
        <v>0</v>
      </c>
      <c r="M195" s="254"/>
      <c r="N195" s="232">
        <f>ROUND(L195*K195,2)</f>
        <v>0</v>
      </c>
      <c r="O195" s="232"/>
      <c r="P195" s="232"/>
      <c r="Q195" s="232"/>
      <c r="R195" s="144"/>
      <c r="T195" s="145" t="s">
        <v>5</v>
      </c>
      <c r="U195" s="42" t="s">
        <v>43</v>
      </c>
      <c r="V195" s="146">
        <v>4.9000000000000002E-2</v>
      </c>
      <c r="W195" s="146">
        <f>V195*K195</f>
        <v>55.47045</v>
      </c>
      <c r="X195" s="146">
        <v>0</v>
      </c>
      <c r="Y195" s="146">
        <f>X195*K195</f>
        <v>0</v>
      </c>
      <c r="Z195" s="146">
        <v>0</v>
      </c>
      <c r="AA195" s="147">
        <f>Z195*K195</f>
        <v>0</v>
      </c>
      <c r="AR195" s="19" t="s">
        <v>158</v>
      </c>
      <c r="AT195" s="19" t="s">
        <v>154</v>
      </c>
      <c r="AU195" s="19" t="s">
        <v>108</v>
      </c>
      <c r="AY195" s="19" t="s">
        <v>152</v>
      </c>
      <c r="BE195" s="148">
        <f>IF(U195="základní",N195,0)</f>
        <v>0</v>
      </c>
      <c r="BF195" s="148">
        <f>IF(U195="snížená",N195,0)</f>
        <v>0</v>
      </c>
      <c r="BG195" s="148">
        <f>IF(U195="zákl. přenesená",N195,0)</f>
        <v>0</v>
      </c>
      <c r="BH195" s="148">
        <f>IF(U195="sníž. přenesená",N195,0)</f>
        <v>0</v>
      </c>
      <c r="BI195" s="148">
        <f>IF(U195="nulová",N195,0)</f>
        <v>0</v>
      </c>
      <c r="BJ195" s="19" t="s">
        <v>22</v>
      </c>
      <c r="BK195" s="148">
        <f>ROUND(L195*K195,2)</f>
        <v>0</v>
      </c>
      <c r="BL195" s="19" t="s">
        <v>158</v>
      </c>
      <c r="BM195" s="19" t="s">
        <v>742</v>
      </c>
    </row>
    <row r="196" spans="2:65" s="10" customFormat="1" ht="31.5" customHeight="1">
      <c r="B196" s="149"/>
      <c r="C196" s="150"/>
      <c r="D196" s="150"/>
      <c r="E196" s="151" t="s">
        <v>5</v>
      </c>
      <c r="F196" s="233" t="s">
        <v>737</v>
      </c>
      <c r="G196" s="234"/>
      <c r="H196" s="234"/>
      <c r="I196" s="234"/>
      <c r="J196" s="150"/>
      <c r="K196" s="152">
        <v>1132.05</v>
      </c>
      <c r="L196" s="150"/>
      <c r="M196" s="150"/>
      <c r="N196" s="150"/>
      <c r="O196" s="150"/>
      <c r="P196" s="150"/>
      <c r="Q196" s="150"/>
      <c r="R196" s="153"/>
      <c r="T196" s="154"/>
      <c r="U196" s="150"/>
      <c r="V196" s="150"/>
      <c r="W196" s="150"/>
      <c r="X196" s="150"/>
      <c r="Y196" s="150"/>
      <c r="Z196" s="150"/>
      <c r="AA196" s="155"/>
      <c r="AT196" s="156" t="s">
        <v>161</v>
      </c>
      <c r="AU196" s="156" t="s">
        <v>108</v>
      </c>
      <c r="AV196" s="10" t="s">
        <v>108</v>
      </c>
      <c r="AW196" s="10" t="s">
        <v>36</v>
      </c>
      <c r="AX196" s="10" t="s">
        <v>22</v>
      </c>
      <c r="AY196" s="156" t="s">
        <v>152</v>
      </c>
    </row>
    <row r="197" spans="2:65" s="1" customFormat="1" ht="31.5" customHeight="1">
      <c r="B197" s="139"/>
      <c r="C197" s="140" t="s">
        <v>743</v>
      </c>
      <c r="D197" s="140" t="s">
        <v>154</v>
      </c>
      <c r="E197" s="141" t="s">
        <v>262</v>
      </c>
      <c r="F197" s="231" t="s">
        <v>263</v>
      </c>
      <c r="G197" s="231"/>
      <c r="H197" s="231"/>
      <c r="I197" s="231"/>
      <c r="J197" s="142" t="s">
        <v>169</v>
      </c>
      <c r="K197" s="143">
        <v>135846</v>
      </c>
      <c r="L197" s="253">
        <v>0</v>
      </c>
      <c r="M197" s="254"/>
      <c r="N197" s="232">
        <f>ROUND(L197*K197,2)</f>
        <v>0</v>
      </c>
      <c r="O197" s="232"/>
      <c r="P197" s="232"/>
      <c r="Q197" s="232"/>
      <c r="R197" s="144"/>
      <c r="T197" s="145" t="s">
        <v>5</v>
      </c>
      <c r="U197" s="42" t="s">
        <v>43</v>
      </c>
      <c r="V197" s="146">
        <v>0</v>
      </c>
      <c r="W197" s="146">
        <f>V197*K197</f>
        <v>0</v>
      </c>
      <c r="X197" s="146">
        <v>0</v>
      </c>
      <c r="Y197" s="146">
        <f>X197*K197</f>
        <v>0</v>
      </c>
      <c r="Z197" s="146">
        <v>0</v>
      </c>
      <c r="AA197" s="147">
        <f>Z197*K197</f>
        <v>0</v>
      </c>
      <c r="AR197" s="19" t="s">
        <v>158</v>
      </c>
      <c r="AT197" s="19" t="s">
        <v>154</v>
      </c>
      <c r="AU197" s="19" t="s">
        <v>108</v>
      </c>
      <c r="AY197" s="19" t="s">
        <v>152</v>
      </c>
      <c r="BE197" s="148">
        <f>IF(U197="základní",N197,0)</f>
        <v>0</v>
      </c>
      <c r="BF197" s="148">
        <f>IF(U197="snížená",N197,0)</f>
        <v>0</v>
      </c>
      <c r="BG197" s="148">
        <f>IF(U197="zákl. přenesená",N197,0)</f>
        <v>0</v>
      </c>
      <c r="BH197" s="148">
        <f>IF(U197="sníž. přenesená",N197,0)</f>
        <v>0</v>
      </c>
      <c r="BI197" s="148">
        <f>IF(U197="nulová",N197,0)</f>
        <v>0</v>
      </c>
      <c r="BJ197" s="19" t="s">
        <v>22</v>
      </c>
      <c r="BK197" s="148">
        <f>ROUND(L197*K197,2)</f>
        <v>0</v>
      </c>
      <c r="BL197" s="19" t="s">
        <v>158</v>
      </c>
      <c r="BM197" s="19" t="s">
        <v>744</v>
      </c>
    </row>
    <row r="198" spans="2:65" s="10" customFormat="1" ht="22.5" customHeight="1">
      <c r="B198" s="149"/>
      <c r="C198" s="150"/>
      <c r="D198" s="150"/>
      <c r="E198" s="151" t="s">
        <v>5</v>
      </c>
      <c r="F198" s="233" t="s">
        <v>739</v>
      </c>
      <c r="G198" s="234"/>
      <c r="H198" s="234"/>
      <c r="I198" s="234"/>
      <c r="J198" s="150"/>
      <c r="K198" s="152">
        <v>135846</v>
      </c>
      <c r="L198" s="150"/>
      <c r="M198" s="150"/>
      <c r="N198" s="150"/>
      <c r="O198" s="150"/>
      <c r="P198" s="150"/>
      <c r="Q198" s="150"/>
      <c r="R198" s="153"/>
      <c r="T198" s="154"/>
      <c r="U198" s="150"/>
      <c r="V198" s="150"/>
      <c r="W198" s="150"/>
      <c r="X198" s="150"/>
      <c r="Y198" s="150"/>
      <c r="Z198" s="150"/>
      <c r="AA198" s="155"/>
      <c r="AT198" s="156" t="s">
        <v>161</v>
      </c>
      <c r="AU198" s="156" t="s">
        <v>108</v>
      </c>
      <c r="AV198" s="10" t="s">
        <v>108</v>
      </c>
      <c r="AW198" s="10" t="s">
        <v>36</v>
      </c>
      <c r="AX198" s="10" t="s">
        <v>22</v>
      </c>
      <c r="AY198" s="156" t="s">
        <v>152</v>
      </c>
    </row>
    <row r="199" spans="2:65" s="1" customFormat="1" ht="31.5" customHeight="1">
      <c r="B199" s="139"/>
      <c r="C199" s="140" t="s">
        <v>745</v>
      </c>
      <c r="D199" s="140" t="s">
        <v>154</v>
      </c>
      <c r="E199" s="141" t="s">
        <v>266</v>
      </c>
      <c r="F199" s="231" t="s">
        <v>267</v>
      </c>
      <c r="G199" s="231"/>
      <c r="H199" s="231"/>
      <c r="I199" s="231"/>
      <c r="J199" s="142" t="s">
        <v>169</v>
      </c>
      <c r="K199" s="143">
        <v>1132.05</v>
      </c>
      <c r="L199" s="253">
        <v>0</v>
      </c>
      <c r="M199" s="254"/>
      <c r="N199" s="232">
        <f>ROUND(L199*K199,2)</f>
        <v>0</v>
      </c>
      <c r="O199" s="232"/>
      <c r="P199" s="232"/>
      <c r="Q199" s="232"/>
      <c r="R199" s="144"/>
      <c r="T199" s="145" t="s">
        <v>5</v>
      </c>
      <c r="U199" s="42" t="s">
        <v>43</v>
      </c>
      <c r="V199" s="146">
        <v>3.3000000000000002E-2</v>
      </c>
      <c r="W199" s="146">
        <f>V199*K199</f>
        <v>37.35765</v>
      </c>
      <c r="X199" s="146">
        <v>0</v>
      </c>
      <c r="Y199" s="146">
        <f>X199*K199</f>
        <v>0</v>
      </c>
      <c r="Z199" s="146">
        <v>0</v>
      </c>
      <c r="AA199" s="147">
        <f>Z199*K199</f>
        <v>0</v>
      </c>
      <c r="AR199" s="19" t="s">
        <v>158</v>
      </c>
      <c r="AT199" s="19" t="s">
        <v>154</v>
      </c>
      <c r="AU199" s="19" t="s">
        <v>108</v>
      </c>
      <c r="AY199" s="19" t="s">
        <v>152</v>
      </c>
      <c r="BE199" s="148">
        <f>IF(U199="základní",N199,0)</f>
        <v>0</v>
      </c>
      <c r="BF199" s="148">
        <f>IF(U199="snížená",N199,0)</f>
        <v>0</v>
      </c>
      <c r="BG199" s="148">
        <f>IF(U199="zákl. přenesená",N199,0)</f>
        <v>0</v>
      </c>
      <c r="BH199" s="148">
        <f>IF(U199="sníž. přenesená",N199,0)</f>
        <v>0</v>
      </c>
      <c r="BI199" s="148">
        <f>IF(U199="nulová",N199,0)</f>
        <v>0</v>
      </c>
      <c r="BJ199" s="19" t="s">
        <v>22</v>
      </c>
      <c r="BK199" s="148">
        <f>ROUND(L199*K199,2)</f>
        <v>0</v>
      </c>
      <c r="BL199" s="19" t="s">
        <v>158</v>
      </c>
      <c r="BM199" s="19" t="s">
        <v>746</v>
      </c>
    </row>
    <row r="200" spans="2:65" s="10" customFormat="1" ht="22.5" customHeight="1">
      <c r="B200" s="149"/>
      <c r="C200" s="150"/>
      <c r="D200" s="150"/>
      <c r="E200" s="151" t="s">
        <v>5</v>
      </c>
      <c r="F200" s="233" t="s">
        <v>747</v>
      </c>
      <c r="G200" s="234"/>
      <c r="H200" s="234"/>
      <c r="I200" s="234"/>
      <c r="J200" s="150"/>
      <c r="K200" s="152">
        <v>1132.05</v>
      </c>
      <c r="L200" s="150"/>
      <c r="M200" s="150"/>
      <c r="N200" s="150"/>
      <c r="O200" s="150"/>
      <c r="P200" s="150"/>
      <c r="Q200" s="150"/>
      <c r="R200" s="153"/>
      <c r="T200" s="154"/>
      <c r="U200" s="150"/>
      <c r="V200" s="150"/>
      <c r="W200" s="150"/>
      <c r="X200" s="150"/>
      <c r="Y200" s="150"/>
      <c r="Z200" s="150"/>
      <c r="AA200" s="155"/>
      <c r="AT200" s="156" t="s">
        <v>161</v>
      </c>
      <c r="AU200" s="156" t="s">
        <v>108</v>
      </c>
      <c r="AV200" s="10" t="s">
        <v>108</v>
      </c>
      <c r="AW200" s="10" t="s">
        <v>36</v>
      </c>
      <c r="AX200" s="10" t="s">
        <v>22</v>
      </c>
      <c r="AY200" s="156" t="s">
        <v>152</v>
      </c>
    </row>
    <row r="201" spans="2:65" s="1" customFormat="1" ht="31.5" customHeight="1">
      <c r="B201" s="139"/>
      <c r="C201" s="140" t="s">
        <v>10</v>
      </c>
      <c r="D201" s="140" t="s">
        <v>154</v>
      </c>
      <c r="E201" s="141" t="s">
        <v>271</v>
      </c>
      <c r="F201" s="231" t="s">
        <v>272</v>
      </c>
      <c r="G201" s="231"/>
      <c r="H201" s="231"/>
      <c r="I201" s="231"/>
      <c r="J201" s="142" t="s">
        <v>169</v>
      </c>
      <c r="K201" s="143">
        <v>249.03</v>
      </c>
      <c r="L201" s="253">
        <v>0</v>
      </c>
      <c r="M201" s="254"/>
      <c r="N201" s="232">
        <f>ROUND(L201*K201,2)</f>
        <v>0</v>
      </c>
      <c r="O201" s="232"/>
      <c r="P201" s="232"/>
      <c r="Q201" s="232"/>
      <c r="R201" s="144"/>
      <c r="T201" s="145" t="s">
        <v>5</v>
      </c>
      <c r="U201" s="42" t="s">
        <v>43</v>
      </c>
      <c r="V201" s="146">
        <v>0.61199999999999999</v>
      </c>
      <c r="W201" s="146">
        <f>V201*K201</f>
        <v>152.40636000000001</v>
      </c>
      <c r="X201" s="146">
        <v>0</v>
      </c>
      <c r="Y201" s="146">
        <f>X201*K201</f>
        <v>0</v>
      </c>
      <c r="Z201" s="146">
        <v>6.2E-2</v>
      </c>
      <c r="AA201" s="147">
        <f>Z201*K201</f>
        <v>15.439859999999999</v>
      </c>
      <c r="AR201" s="19" t="s">
        <v>158</v>
      </c>
      <c r="AT201" s="19" t="s">
        <v>154</v>
      </c>
      <c r="AU201" s="19" t="s">
        <v>108</v>
      </c>
      <c r="AY201" s="19" t="s">
        <v>152</v>
      </c>
      <c r="BE201" s="148">
        <f>IF(U201="základní",N201,0)</f>
        <v>0</v>
      </c>
      <c r="BF201" s="148">
        <f>IF(U201="snížená",N201,0)</f>
        <v>0</v>
      </c>
      <c r="BG201" s="148">
        <f>IF(U201="zákl. přenesená",N201,0)</f>
        <v>0</v>
      </c>
      <c r="BH201" s="148">
        <f>IF(U201="sníž. přenesená",N201,0)</f>
        <v>0</v>
      </c>
      <c r="BI201" s="148">
        <f>IF(U201="nulová",N201,0)</f>
        <v>0</v>
      </c>
      <c r="BJ201" s="19" t="s">
        <v>22</v>
      </c>
      <c r="BK201" s="148">
        <f>ROUND(L201*K201,2)</f>
        <v>0</v>
      </c>
      <c r="BL201" s="19" t="s">
        <v>158</v>
      </c>
      <c r="BM201" s="19" t="s">
        <v>748</v>
      </c>
    </row>
    <row r="202" spans="2:65" s="10" customFormat="1" ht="31.5" customHeight="1">
      <c r="B202" s="149"/>
      <c r="C202" s="150"/>
      <c r="D202" s="150"/>
      <c r="E202" s="151" t="s">
        <v>5</v>
      </c>
      <c r="F202" s="233" t="s">
        <v>749</v>
      </c>
      <c r="G202" s="234"/>
      <c r="H202" s="234"/>
      <c r="I202" s="234"/>
      <c r="J202" s="150"/>
      <c r="K202" s="152">
        <v>249.03</v>
      </c>
      <c r="L202" s="150"/>
      <c r="M202" s="150"/>
      <c r="N202" s="150"/>
      <c r="O202" s="150"/>
      <c r="P202" s="150"/>
      <c r="Q202" s="150"/>
      <c r="R202" s="153"/>
      <c r="T202" s="154"/>
      <c r="U202" s="150"/>
      <c r="V202" s="150"/>
      <c r="W202" s="150"/>
      <c r="X202" s="150"/>
      <c r="Y202" s="150"/>
      <c r="Z202" s="150"/>
      <c r="AA202" s="155"/>
      <c r="AT202" s="156" t="s">
        <v>161</v>
      </c>
      <c r="AU202" s="156" t="s">
        <v>108</v>
      </c>
      <c r="AV202" s="10" t="s">
        <v>108</v>
      </c>
      <c r="AW202" s="10" t="s">
        <v>36</v>
      </c>
      <c r="AX202" s="10" t="s">
        <v>22</v>
      </c>
      <c r="AY202" s="156" t="s">
        <v>152</v>
      </c>
    </row>
    <row r="203" spans="2:65" s="1" customFormat="1" ht="31.5" customHeight="1">
      <c r="B203" s="139"/>
      <c r="C203" s="140" t="s">
        <v>296</v>
      </c>
      <c r="D203" s="140" t="s">
        <v>154</v>
      </c>
      <c r="E203" s="141" t="s">
        <v>750</v>
      </c>
      <c r="F203" s="231" t="s">
        <v>751</v>
      </c>
      <c r="G203" s="231"/>
      <c r="H203" s="231"/>
      <c r="I203" s="231"/>
      <c r="J203" s="142" t="s">
        <v>169</v>
      </c>
      <c r="K203" s="143">
        <v>38.511000000000003</v>
      </c>
      <c r="L203" s="253">
        <v>0</v>
      </c>
      <c r="M203" s="254"/>
      <c r="N203" s="232">
        <f>ROUND(L203*K203,2)</f>
        <v>0</v>
      </c>
      <c r="O203" s="232"/>
      <c r="P203" s="232"/>
      <c r="Q203" s="232"/>
      <c r="R203" s="144"/>
      <c r="T203" s="145" t="s">
        <v>5</v>
      </c>
      <c r="U203" s="42" t="s">
        <v>43</v>
      </c>
      <c r="V203" s="146">
        <v>0.20499999999999999</v>
      </c>
      <c r="W203" s="146">
        <f>V203*K203</f>
        <v>7.894755</v>
      </c>
      <c r="X203" s="146">
        <v>0</v>
      </c>
      <c r="Y203" s="146">
        <f>X203*K203</f>
        <v>0</v>
      </c>
      <c r="Z203" s="146">
        <v>1.4999999999999999E-2</v>
      </c>
      <c r="AA203" s="147">
        <f>Z203*K203</f>
        <v>0.57766499999999998</v>
      </c>
      <c r="AR203" s="19" t="s">
        <v>158</v>
      </c>
      <c r="AT203" s="19" t="s">
        <v>154</v>
      </c>
      <c r="AU203" s="19" t="s">
        <v>108</v>
      </c>
      <c r="AY203" s="19" t="s">
        <v>152</v>
      </c>
      <c r="BE203" s="148">
        <f>IF(U203="základní",N203,0)</f>
        <v>0</v>
      </c>
      <c r="BF203" s="148">
        <f>IF(U203="snížená",N203,0)</f>
        <v>0</v>
      </c>
      <c r="BG203" s="148">
        <f>IF(U203="zákl. přenesená",N203,0)</f>
        <v>0</v>
      </c>
      <c r="BH203" s="148">
        <f>IF(U203="sníž. přenesená",N203,0)</f>
        <v>0</v>
      </c>
      <c r="BI203" s="148">
        <f>IF(U203="nulová",N203,0)</f>
        <v>0</v>
      </c>
      <c r="BJ203" s="19" t="s">
        <v>22</v>
      </c>
      <c r="BK203" s="148">
        <f>ROUND(L203*K203,2)</f>
        <v>0</v>
      </c>
      <c r="BL203" s="19" t="s">
        <v>158</v>
      </c>
      <c r="BM203" s="19" t="s">
        <v>752</v>
      </c>
    </row>
    <row r="204" spans="2:65" s="10" customFormat="1" ht="22.5" customHeight="1">
      <c r="B204" s="149"/>
      <c r="C204" s="150"/>
      <c r="D204" s="150"/>
      <c r="E204" s="151" t="s">
        <v>5</v>
      </c>
      <c r="F204" s="233" t="s">
        <v>753</v>
      </c>
      <c r="G204" s="234"/>
      <c r="H204" s="234"/>
      <c r="I204" s="234"/>
      <c r="J204" s="150"/>
      <c r="K204" s="152">
        <v>38.511000000000003</v>
      </c>
      <c r="L204" s="150"/>
      <c r="M204" s="150"/>
      <c r="N204" s="150"/>
      <c r="O204" s="150"/>
      <c r="P204" s="150"/>
      <c r="Q204" s="150"/>
      <c r="R204" s="153"/>
      <c r="T204" s="154"/>
      <c r="U204" s="150"/>
      <c r="V204" s="150"/>
      <c r="W204" s="150"/>
      <c r="X204" s="150"/>
      <c r="Y204" s="150"/>
      <c r="Z204" s="150"/>
      <c r="AA204" s="155"/>
      <c r="AT204" s="156" t="s">
        <v>161</v>
      </c>
      <c r="AU204" s="156" t="s">
        <v>108</v>
      </c>
      <c r="AV204" s="10" t="s">
        <v>108</v>
      </c>
      <c r="AW204" s="10" t="s">
        <v>36</v>
      </c>
      <c r="AX204" s="10" t="s">
        <v>22</v>
      </c>
      <c r="AY204" s="156" t="s">
        <v>152</v>
      </c>
    </row>
    <row r="205" spans="2:65" s="1" customFormat="1" ht="31.5" customHeight="1">
      <c r="B205" s="139"/>
      <c r="C205" s="140" t="s">
        <v>305</v>
      </c>
      <c r="D205" s="140" t="s">
        <v>154</v>
      </c>
      <c r="E205" s="141" t="s">
        <v>275</v>
      </c>
      <c r="F205" s="231" t="s">
        <v>276</v>
      </c>
      <c r="G205" s="231"/>
      <c r="H205" s="231"/>
      <c r="I205" s="231"/>
      <c r="J205" s="142" t="s">
        <v>169</v>
      </c>
      <c r="K205" s="143">
        <v>1.94</v>
      </c>
      <c r="L205" s="253">
        <v>0</v>
      </c>
      <c r="M205" s="254"/>
      <c r="N205" s="232">
        <f>ROUND(L205*K205,2)</f>
        <v>0</v>
      </c>
      <c r="O205" s="232"/>
      <c r="P205" s="232"/>
      <c r="Q205" s="232"/>
      <c r="R205" s="144"/>
      <c r="T205" s="145" t="s">
        <v>5</v>
      </c>
      <c r="U205" s="42" t="s">
        <v>43</v>
      </c>
      <c r="V205" s="146">
        <v>0.71799999999999997</v>
      </c>
      <c r="W205" s="146">
        <f>V205*K205</f>
        <v>1.3929199999999999</v>
      </c>
      <c r="X205" s="146">
        <v>0</v>
      </c>
      <c r="Y205" s="146">
        <f>X205*K205</f>
        <v>0</v>
      </c>
      <c r="Z205" s="146">
        <v>6.3E-2</v>
      </c>
      <c r="AA205" s="147">
        <f>Z205*K205</f>
        <v>0.12222</v>
      </c>
      <c r="AR205" s="19" t="s">
        <v>158</v>
      </c>
      <c r="AT205" s="19" t="s">
        <v>154</v>
      </c>
      <c r="AU205" s="19" t="s">
        <v>108</v>
      </c>
      <c r="AY205" s="19" t="s">
        <v>152</v>
      </c>
      <c r="BE205" s="148">
        <f>IF(U205="základní",N205,0)</f>
        <v>0</v>
      </c>
      <c r="BF205" s="148">
        <f>IF(U205="snížená",N205,0)</f>
        <v>0</v>
      </c>
      <c r="BG205" s="148">
        <f>IF(U205="zákl. přenesená",N205,0)</f>
        <v>0</v>
      </c>
      <c r="BH205" s="148">
        <f>IF(U205="sníž. přenesená",N205,0)</f>
        <v>0</v>
      </c>
      <c r="BI205" s="148">
        <f>IF(U205="nulová",N205,0)</f>
        <v>0</v>
      </c>
      <c r="BJ205" s="19" t="s">
        <v>22</v>
      </c>
      <c r="BK205" s="148">
        <f>ROUND(L205*K205,2)</f>
        <v>0</v>
      </c>
      <c r="BL205" s="19" t="s">
        <v>158</v>
      </c>
      <c r="BM205" s="19" t="s">
        <v>754</v>
      </c>
    </row>
    <row r="206" spans="2:65" s="10" customFormat="1" ht="22.5" customHeight="1">
      <c r="B206" s="149"/>
      <c r="C206" s="150"/>
      <c r="D206" s="150"/>
      <c r="E206" s="151" t="s">
        <v>5</v>
      </c>
      <c r="F206" s="233" t="s">
        <v>755</v>
      </c>
      <c r="G206" s="234"/>
      <c r="H206" s="234"/>
      <c r="I206" s="234"/>
      <c r="J206" s="150"/>
      <c r="K206" s="152">
        <v>1.94</v>
      </c>
      <c r="L206" s="150"/>
      <c r="M206" s="150"/>
      <c r="N206" s="150"/>
      <c r="O206" s="150"/>
      <c r="P206" s="150"/>
      <c r="Q206" s="150"/>
      <c r="R206" s="153"/>
      <c r="T206" s="154"/>
      <c r="U206" s="150"/>
      <c r="V206" s="150"/>
      <c r="W206" s="150"/>
      <c r="X206" s="150"/>
      <c r="Y206" s="150"/>
      <c r="Z206" s="150"/>
      <c r="AA206" s="155"/>
      <c r="AT206" s="156" t="s">
        <v>161</v>
      </c>
      <c r="AU206" s="156" t="s">
        <v>108</v>
      </c>
      <c r="AV206" s="10" t="s">
        <v>108</v>
      </c>
      <c r="AW206" s="10" t="s">
        <v>36</v>
      </c>
      <c r="AX206" s="10" t="s">
        <v>22</v>
      </c>
      <c r="AY206" s="156" t="s">
        <v>152</v>
      </c>
    </row>
    <row r="207" spans="2:65" s="1" customFormat="1" ht="22.5" customHeight="1">
      <c r="B207" s="139"/>
      <c r="C207" s="140" t="s">
        <v>487</v>
      </c>
      <c r="D207" s="140" t="s">
        <v>154</v>
      </c>
      <c r="E207" s="141" t="s">
        <v>280</v>
      </c>
      <c r="F207" s="231" t="s">
        <v>281</v>
      </c>
      <c r="G207" s="231"/>
      <c r="H207" s="231"/>
      <c r="I207" s="231"/>
      <c r="J207" s="142" t="s">
        <v>169</v>
      </c>
      <c r="K207" s="143">
        <v>18.72</v>
      </c>
      <c r="L207" s="253">
        <v>0</v>
      </c>
      <c r="M207" s="254"/>
      <c r="N207" s="232">
        <f>ROUND(L207*K207,2)</f>
        <v>0</v>
      </c>
      <c r="O207" s="232"/>
      <c r="P207" s="232"/>
      <c r="Q207" s="232"/>
      <c r="R207" s="144"/>
      <c r="T207" s="145" t="s">
        <v>5</v>
      </c>
      <c r="U207" s="42" t="s">
        <v>43</v>
      </c>
      <c r="V207" s="146">
        <v>0.372</v>
      </c>
      <c r="W207" s="146">
        <f>V207*K207</f>
        <v>6.9638399999999994</v>
      </c>
      <c r="X207" s="146">
        <v>0</v>
      </c>
      <c r="Y207" s="146">
        <f>X207*K207</f>
        <v>0</v>
      </c>
      <c r="Z207" s="146">
        <v>6.0000000000000001E-3</v>
      </c>
      <c r="AA207" s="147">
        <f>Z207*K207</f>
        <v>0.11231999999999999</v>
      </c>
      <c r="AR207" s="19" t="s">
        <v>158</v>
      </c>
      <c r="AT207" s="19" t="s">
        <v>154</v>
      </c>
      <c r="AU207" s="19" t="s">
        <v>108</v>
      </c>
      <c r="AY207" s="19" t="s">
        <v>152</v>
      </c>
      <c r="BE207" s="148">
        <f>IF(U207="základní",N207,0)</f>
        <v>0</v>
      </c>
      <c r="BF207" s="148">
        <f>IF(U207="snížená",N207,0)</f>
        <v>0</v>
      </c>
      <c r="BG207" s="148">
        <f>IF(U207="zákl. přenesená",N207,0)</f>
        <v>0</v>
      </c>
      <c r="BH207" s="148">
        <f>IF(U207="sníž. přenesená",N207,0)</f>
        <v>0</v>
      </c>
      <c r="BI207" s="148">
        <f>IF(U207="nulová",N207,0)</f>
        <v>0</v>
      </c>
      <c r="BJ207" s="19" t="s">
        <v>22</v>
      </c>
      <c r="BK207" s="148">
        <f>ROUND(L207*K207,2)</f>
        <v>0</v>
      </c>
      <c r="BL207" s="19" t="s">
        <v>158</v>
      </c>
      <c r="BM207" s="19" t="s">
        <v>756</v>
      </c>
    </row>
    <row r="208" spans="2:65" s="10" customFormat="1" ht="22.5" customHeight="1">
      <c r="B208" s="149"/>
      <c r="C208" s="150"/>
      <c r="D208" s="150"/>
      <c r="E208" s="151" t="s">
        <v>5</v>
      </c>
      <c r="F208" s="233" t="s">
        <v>757</v>
      </c>
      <c r="G208" s="234"/>
      <c r="H208" s="234"/>
      <c r="I208" s="234"/>
      <c r="J208" s="150"/>
      <c r="K208" s="152">
        <v>18.72</v>
      </c>
      <c r="L208" s="150"/>
      <c r="M208" s="150"/>
      <c r="N208" s="150"/>
      <c r="O208" s="150"/>
      <c r="P208" s="150"/>
      <c r="Q208" s="150"/>
      <c r="R208" s="153"/>
      <c r="T208" s="154"/>
      <c r="U208" s="150"/>
      <c r="V208" s="150"/>
      <c r="W208" s="150"/>
      <c r="X208" s="150"/>
      <c r="Y208" s="150"/>
      <c r="Z208" s="150"/>
      <c r="AA208" s="155"/>
      <c r="AT208" s="156" t="s">
        <v>161</v>
      </c>
      <c r="AU208" s="156" t="s">
        <v>108</v>
      </c>
      <c r="AV208" s="10" t="s">
        <v>108</v>
      </c>
      <c r="AW208" s="10" t="s">
        <v>36</v>
      </c>
      <c r="AX208" s="10" t="s">
        <v>22</v>
      </c>
      <c r="AY208" s="156" t="s">
        <v>152</v>
      </c>
    </row>
    <row r="209" spans="2:65" s="1" customFormat="1" ht="31.5" customHeight="1">
      <c r="B209" s="139"/>
      <c r="C209" s="140" t="s">
        <v>454</v>
      </c>
      <c r="D209" s="140" t="s">
        <v>154</v>
      </c>
      <c r="E209" s="141" t="s">
        <v>758</v>
      </c>
      <c r="F209" s="231" t="s">
        <v>759</v>
      </c>
      <c r="G209" s="231"/>
      <c r="H209" s="231"/>
      <c r="I209" s="231"/>
      <c r="J209" s="142" t="s">
        <v>290</v>
      </c>
      <c r="K209" s="143">
        <v>0.6</v>
      </c>
      <c r="L209" s="253">
        <v>0</v>
      </c>
      <c r="M209" s="254"/>
      <c r="N209" s="232">
        <f>ROUND(L209*K209,2)</f>
        <v>0</v>
      </c>
      <c r="O209" s="232"/>
      <c r="P209" s="232"/>
      <c r="Q209" s="232"/>
      <c r="R209" s="144"/>
      <c r="T209" s="145" t="s">
        <v>5</v>
      </c>
      <c r="U209" s="42" t="s">
        <v>43</v>
      </c>
      <c r="V209" s="146">
        <v>29</v>
      </c>
      <c r="W209" s="146">
        <f>V209*K209</f>
        <v>17.399999999999999</v>
      </c>
      <c r="X209" s="146">
        <v>0</v>
      </c>
      <c r="Y209" s="146">
        <f>X209*K209</f>
        <v>0</v>
      </c>
      <c r="Z209" s="146">
        <v>1</v>
      </c>
      <c r="AA209" s="147">
        <f>Z209*K209</f>
        <v>0.6</v>
      </c>
      <c r="AR209" s="19" t="s">
        <v>158</v>
      </c>
      <c r="AT209" s="19" t="s">
        <v>154</v>
      </c>
      <c r="AU209" s="19" t="s">
        <v>108</v>
      </c>
      <c r="AY209" s="19" t="s">
        <v>152</v>
      </c>
      <c r="BE209" s="148">
        <f>IF(U209="základní",N209,0)</f>
        <v>0</v>
      </c>
      <c r="BF209" s="148">
        <f>IF(U209="snížená",N209,0)</f>
        <v>0</v>
      </c>
      <c r="BG209" s="148">
        <f>IF(U209="zákl. přenesená",N209,0)</f>
        <v>0</v>
      </c>
      <c r="BH209" s="148">
        <f>IF(U209="sníž. přenesená",N209,0)</f>
        <v>0</v>
      </c>
      <c r="BI209" s="148">
        <f>IF(U209="nulová",N209,0)</f>
        <v>0</v>
      </c>
      <c r="BJ209" s="19" t="s">
        <v>22</v>
      </c>
      <c r="BK209" s="148">
        <f>ROUND(L209*K209,2)</f>
        <v>0</v>
      </c>
      <c r="BL209" s="19" t="s">
        <v>158</v>
      </c>
      <c r="BM209" s="19" t="s">
        <v>760</v>
      </c>
    </row>
    <row r="210" spans="2:65" s="1" customFormat="1" ht="31.5" customHeight="1">
      <c r="B210" s="139"/>
      <c r="C210" s="140" t="s">
        <v>172</v>
      </c>
      <c r="D210" s="140" t="s">
        <v>154</v>
      </c>
      <c r="E210" s="141" t="s">
        <v>284</v>
      </c>
      <c r="F210" s="231" t="s">
        <v>285</v>
      </c>
      <c r="G210" s="231"/>
      <c r="H210" s="231"/>
      <c r="I210" s="231"/>
      <c r="J210" s="142" t="s">
        <v>169</v>
      </c>
      <c r="K210" s="143">
        <v>51.975000000000001</v>
      </c>
      <c r="L210" s="253">
        <v>0</v>
      </c>
      <c r="M210" s="254"/>
      <c r="N210" s="232">
        <f>ROUND(L210*K210,2)</f>
        <v>0</v>
      </c>
      <c r="O210" s="232"/>
      <c r="P210" s="232"/>
      <c r="Q210" s="232"/>
      <c r="R210" s="144"/>
      <c r="T210" s="145" t="s">
        <v>5</v>
      </c>
      <c r="U210" s="42" t="s">
        <v>43</v>
      </c>
      <c r="V210" s="146">
        <v>0.39</v>
      </c>
      <c r="W210" s="146">
        <f>V210*K210</f>
        <v>20.270250000000001</v>
      </c>
      <c r="X210" s="146">
        <v>0</v>
      </c>
      <c r="Y210" s="146">
        <f>X210*K210</f>
        <v>0</v>
      </c>
      <c r="Z210" s="146">
        <v>8.8999999999999996E-2</v>
      </c>
      <c r="AA210" s="147">
        <f>Z210*K210</f>
        <v>4.625775</v>
      </c>
      <c r="AR210" s="19" t="s">
        <v>158</v>
      </c>
      <c r="AT210" s="19" t="s">
        <v>154</v>
      </c>
      <c r="AU210" s="19" t="s">
        <v>108</v>
      </c>
      <c r="AY210" s="19" t="s">
        <v>152</v>
      </c>
      <c r="BE210" s="148">
        <f>IF(U210="základní",N210,0)</f>
        <v>0</v>
      </c>
      <c r="BF210" s="148">
        <f>IF(U210="snížená",N210,0)</f>
        <v>0</v>
      </c>
      <c r="BG210" s="148">
        <f>IF(U210="zákl. přenesená",N210,0)</f>
        <v>0</v>
      </c>
      <c r="BH210" s="148">
        <f>IF(U210="sníž. přenesená",N210,0)</f>
        <v>0</v>
      </c>
      <c r="BI210" s="148">
        <f>IF(U210="nulová",N210,0)</f>
        <v>0</v>
      </c>
      <c r="BJ210" s="19" t="s">
        <v>22</v>
      </c>
      <c r="BK210" s="148">
        <f>ROUND(L210*K210,2)</f>
        <v>0</v>
      </c>
      <c r="BL210" s="19" t="s">
        <v>158</v>
      </c>
      <c r="BM210" s="19" t="s">
        <v>761</v>
      </c>
    </row>
    <row r="211" spans="2:65" s="10" customFormat="1" ht="31.5" customHeight="1">
      <c r="B211" s="149"/>
      <c r="C211" s="150"/>
      <c r="D211" s="150"/>
      <c r="E211" s="151" t="s">
        <v>5</v>
      </c>
      <c r="F211" s="233" t="s">
        <v>726</v>
      </c>
      <c r="G211" s="234"/>
      <c r="H211" s="234"/>
      <c r="I211" s="234"/>
      <c r="J211" s="150"/>
      <c r="K211" s="152">
        <v>51.975000000000001</v>
      </c>
      <c r="L211" s="150"/>
      <c r="M211" s="150"/>
      <c r="N211" s="150"/>
      <c r="O211" s="150"/>
      <c r="P211" s="150"/>
      <c r="Q211" s="150"/>
      <c r="R211" s="153"/>
      <c r="T211" s="154"/>
      <c r="U211" s="150"/>
      <c r="V211" s="150"/>
      <c r="W211" s="150"/>
      <c r="X211" s="150"/>
      <c r="Y211" s="150"/>
      <c r="Z211" s="150"/>
      <c r="AA211" s="155"/>
      <c r="AT211" s="156" t="s">
        <v>161</v>
      </c>
      <c r="AU211" s="156" t="s">
        <v>108</v>
      </c>
      <c r="AV211" s="10" t="s">
        <v>108</v>
      </c>
      <c r="AW211" s="10" t="s">
        <v>36</v>
      </c>
      <c r="AX211" s="10" t="s">
        <v>22</v>
      </c>
      <c r="AY211" s="156" t="s">
        <v>152</v>
      </c>
    </row>
    <row r="212" spans="2:65" s="1" customFormat="1" ht="22.5" customHeight="1">
      <c r="B212" s="139"/>
      <c r="C212" s="140" t="s">
        <v>762</v>
      </c>
      <c r="D212" s="140" t="s">
        <v>154</v>
      </c>
      <c r="E212" s="141" t="s">
        <v>763</v>
      </c>
      <c r="F212" s="231" t="s">
        <v>764</v>
      </c>
      <c r="G212" s="231"/>
      <c r="H212" s="231"/>
      <c r="I212" s="231"/>
      <c r="J212" s="142" t="s">
        <v>734</v>
      </c>
      <c r="K212" s="143">
        <v>1</v>
      </c>
      <c r="L212" s="253">
        <v>0</v>
      </c>
      <c r="M212" s="254"/>
      <c r="N212" s="232">
        <f>ROUND(L212*K212,2)</f>
        <v>0</v>
      </c>
      <c r="O212" s="232"/>
      <c r="P212" s="232"/>
      <c r="Q212" s="232"/>
      <c r="R212" s="144"/>
      <c r="T212" s="145" t="s">
        <v>5</v>
      </c>
      <c r="U212" s="42" t="s">
        <v>43</v>
      </c>
      <c r="V212" s="146">
        <v>0.54</v>
      </c>
      <c r="W212" s="146">
        <f>V212*K212</f>
        <v>0.54</v>
      </c>
      <c r="X212" s="146">
        <v>0</v>
      </c>
      <c r="Y212" s="146">
        <f>X212*K212</f>
        <v>0</v>
      </c>
      <c r="Z212" s="146">
        <v>7.2999999999999995E-2</v>
      </c>
      <c r="AA212" s="147">
        <f>Z212*K212</f>
        <v>7.2999999999999995E-2</v>
      </c>
      <c r="AR212" s="19" t="s">
        <v>158</v>
      </c>
      <c r="AT212" s="19" t="s">
        <v>154</v>
      </c>
      <c r="AU212" s="19" t="s">
        <v>108</v>
      </c>
      <c r="AY212" s="19" t="s">
        <v>152</v>
      </c>
      <c r="BE212" s="148">
        <f>IF(U212="základní",N212,0)</f>
        <v>0</v>
      </c>
      <c r="BF212" s="148">
        <f>IF(U212="snížená",N212,0)</f>
        <v>0</v>
      </c>
      <c r="BG212" s="148">
        <f>IF(U212="zákl. přenesená",N212,0)</f>
        <v>0</v>
      </c>
      <c r="BH212" s="148">
        <f>IF(U212="sníž. přenesená",N212,0)</f>
        <v>0</v>
      </c>
      <c r="BI212" s="148">
        <f>IF(U212="nulová",N212,0)</f>
        <v>0</v>
      </c>
      <c r="BJ212" s="19" t="s">
        <v>22</v>
      </c>
      <c r="BK212" s="148">
        <f>ROUND(L212*K212,2)</f>
        <v>0</v>
      </c>
      <c r="BL212" s="19" t="s">
        <v>158</v>
      </c>
      <c r="BM212" s="19" t="s">
        <v>765</v>
      </c>
    </row>
    <row r="213" spans="2:65" s="9" customFormat="1" ht="29.85" customHeight="1">
      <c r="B213" s="128"/>
      <c r="C213" s="129"/>
      <c r="D213" s="138" t="s">
        <v>123</v>
      </c>
      <c r="E213" s="138"/>
      <c r="F213" s="138"/>
      <c r="G213" s="138"/>
      <c r="H213" s="138"/>
      <c r="I213" s="138"/>
      <c r="J213" s="138"/>
      <c r="K213" s="138"/>
      <c r="L213" s="138"/>
      <c r="M213" s="138"/>
      <c r="N213" s="241">
        <f>BK213</f>
        <v>0</v>
      </c>
      <c r="O213" s="242"/>
      <c r="P213" s="242"/>
      <c r="Q213" s="242"/>
      <c r="R213" s="131"/>
      <c r="T213" s="132"/>
      <c r="U213" s="129"/>
      <c r="V213" s="129"/>
      <c r="W213" s="133">
        <f>SUM(W214:W220)</f>
        <v>109.19201</v>
      </c>
      <c r="X213" s="129"/>
      <c r="Y213" s="133">
        <f>SUM(Y214:Y220)</f>
        <v>0</v>
      </c>
      <c r="Z213" s="129"/>
      <c r="AA213" s="134">
        <f>SUM(AA214:AA220)</f>
        <v>0</v>
      </c>
      <c r="AR213" s="135" t="s">
        <v>22</v>
      </c>
      <c r="AT213" s="136" t="s">
        <v>77</v>
      </c>
      <c r="AU213" s="136" t="s">
        <v>22</v>
      </c>
      <c r="AY213" s="135" t="s">
        <v>152</v>
      </c>
      <c r="BK213" s="137">
        <f>SUM(BK214:BK220)</f>
        <v>0</v>
      </c>
    </row>
    <row r="214" spans="2:65" s="1" customFormat="1" ht="31.5" customHeight="1">
      <c r="B214" s="139"/>
      <c r="C214" s="140" t="s">
        <v>625</v>
      </c>
      <c r="D214" s="140" t="s">
        <v>154</v>
      </c>
      <c r="E214" s="141" t="s">
        <v>288</v>
      </c>
      <c r="F214" s="231" t="s">
        <v>289</v>
      </c>
      <c r="G214" s="231"/>
      <c r="H214" s="231"/>
      <c r="I214" s="231"/>
      <c r="J214" s="142" t="s">
        <v>290</v>
      </c>
      <c r="K214" s="143">
        <v>41.917999999999999</v>
      </c>
      <c r="L214" s="253">
        <v>0</v>
      </c>
      <c r="M214" s="254"/>
      <c r="N214" s="232">
        <f>ROUND(L214*K214,2)</f>
        <v>0</v>
      </c>
      <c r="O214" s="232"/>
      <c r="P214" s="232"/>
      <c r="Q214" s="232"/>
      <c r="R214" s="144"/>
      <c r="T214" s="145" t="s">
        <v>5</v>
      </c>
      <c r="U214" s="42" t="s">
        <v>43</v>
      </c>
      <c r="V214" s="146">
        <v>2.42</v>
      </c>
      <c r="W214" s="146">
        <f>V214*K214</f>
        <v>101.44156</v>
      </c>
      <c r="X214" s="146">
        <v>0</v>
      </c>
      <c r="Y214" s="146">
        <f>X214*K214</f>
        <v>0</v>
      </c>
      <c r="Z214" s="146">
        <v>0</v>
      </c>
      <c r="AA214" s="147">
        <f>Z214*K214</f>
        <v>0</v>
      </c>
      <c r="AR214" s="19" t="s">
        <v>158</v>
      </c>
      <c r="AT214" s="19" t="s">
        <v>154</v>
      </c>
      <c r="AU214" s="19" t="s">
        <v>108</v>
      </c>
      <c r="AY214" s="19" t="s">
        <v>152</v>
      </c>
      <c r="BE214" s="148">
        <f>IF(U214="základní",N214,0)</f>
        <v>0</v>
      </c>
      <c r="BF214" s="148">
        <f>IF(U214="snížená",N214,0)</f>
        <v>0</v>
      </c>
      <c r="BG214" s="148">
        <f>IF(U214="zákl. přenesená",N214,0)</f>
        <v>0</v>
      </c>
      <c r="BH214" s="148">
        <f>IF(U214="sníž. přenesená",N214,0)</f>
        <v>0</v>
      </c>
      <c r="BI214" s="148">
        <f>IF(U214="nulová",N214,0)</f>
        <v>0</v>
      </c>
      <c r="BJ214" s="19" t="s">
        <v>22</v>
      </c>
      <c r="BK214" s="148">
        <f>ROUND(L214*K214,2)</f>
        <v>0</v>
      </c>
      <c r="BL214" s="19" t="s">
        <v>158</v>
      </c>
      <c r="BM214" s="19" t="s">
        <v>766</v>
      </c>
    </row>
    <row r="215" spans="2:65" s="1" customFormat="1" ht="31.5" customHeight="1">
      <c r="B215" s="139"/>
      <c r="C215" s="140" t="s">
        <v>629</v>
      </c>
      <c r="D215" s="140" t="s">
        <v>154</v>
      </c>
      <c r="E215" s="141" t="s">
        <v>293</v>
      </c>
      <c r="F215" s="231" t="s">
        <v>294</v>
      </c>
      <c r="G215" s="231"/>
      <c r="H215" s="231"/>
      <c r="I215" s="231"/>
      <c r="J215" s="142" t="s">
        <v>290</v>
      </c>
      <c r="K215" s="143">
        <v>41.917999999999999</v>
      </c>
      <c r="L215" s="253">
        <v>0</v>
      </c>
      <c r="M215" s="254"/>
      <c r="N215" s="232">
        <f>ROUND(L215*K215,2)</f>
        <v>0</v>
      </c>
      <c r="O215" s="232"/>
      <c r="P215" s="232"/>
      <c r="Q215" s="232"/>
      <c r="R215" s="144"/>
      <c r="T215" s="145" t="s">
        <v>5</v>
      </c>
      <c r="U215" s="42" t="s">
        <v>43</v>
      </c>
      <c r="V215" s="146">
        <v>0.125</v>
      </c>
      <c r="W215" s="146">
        <f>V215*K215</f>
        <v>5.2397499999999999</v>
      </c>
      <c r="X215" s="146">
        <v>0</v>
      </c>
      <c r="Y215" s="146">
        <f>X215*K215</f>
        <v>0</v>
      </c>
      <c r="Z215" s="146">
        <v>0</v>
      </c>
      <c r="AA215" s="147">
        <f>Z215*K215</f>
        <v>0</v>
      </c>
      <c r="AR215" s="19" t="s">
        <v>158</v>
      </c>
      <c r="AT215" s="19" t="s">
        <v>154</v>
      </c>
      <c r="AU215" s="19" t="s">
        <v>108</v>
      </c>
      <c r="AY215" s="19" t="s">
        <v>152</v>
      </c>
      <c r="BE215" s="148">
        <f>IF(U215="základní",N215,0)</f>
        <v>0</v>
      </c>
      <c r="BF215" s="148">
        <f>IF(U215="snížená",N215,0)</f>
        <v>0</v>
      </c>
      <c r="BG215" s="148">
        <f>IF(U215="zákl. přenesená",N215,0)</f>
        <v>0</v>
      </c>
      <c r="BH215" s="148">
        <f>IF(U215="sníž. přenesená",N215,0)</f>
        <v>0</v>
      </c>
      <c r="BI215" s="148">
        <f>IF(U215="nulová",N215,0)</f>
        <v>0</v>
      </c>
      <c r="BJ215" s="19" t="s">
        <v>22</v>
      </c>
      <c r="BK215" s="148">
        <f>ROUND(L215*K215,2)</f>
        <v>0</v>
      </c>
      <c r="BL215" s="19" t="s">
        <v>158</v>
      </c>
      <c r="BM215" s="19" t="s">
        <v>767</v>
      </c>
    </row>
    <row r="216" spans="2:65" s="1" customFormat="1" ht="31.5" customHeight="1">
      <c r="B216" s="139"/>
      <c r="C216" s="140" t="s">
        <v>337</v>
      </c>
      <c r="D216" s="140" t="s">
        <v>154</v>
      </c>
      <c r="E216" s="141" t="s">
        <v>297</v>
      </c>
      <c r="F216" s="231" t="s">
        <v>298</v>
      </c>
      <c r="G216" s="231"/>
      <c r="H216" s="231"/>
      <c r="I216" s="231"/>
      <c r="J216" s="142" t="s">
        <v>290</v>
      </c>
      <c r="K216" s="143">
        <v>418.45</v>
      </c>
      <c r="L216" s="253">
        <v>0</v>
      </c>
      <c r="M216" s="254"/>
      <c r="N216" s="232">
        <f>ROUND(L216*K216,2)</f>
        <v>0</v>
      </c>
      <c r="O216" s="232"/>
      <c r="P216" s="232"/>
      <c r="Q216" s="232"/>
      <c r="R216" s="144"/>
      <c r="T216" s="145" t="s">
        <v>5</v>
      </c>
      <c r="U216" s="42" t="s">
        <v>43</v>
      </c>
      <c r="V216" s="146">
        <v>6.0000000000000001E-3</v>
      </c>
      <c r="W216" s="146">
        <f>V216*K216</f>
        <v>2.5106999999999999</v>
      </c>
      <c r="X216" s="146">
        <v>0</v>
      </c>
      <c r="Y216" s="146">
        <f>X216*K216</f>
        <v>0</v>
      </c>
      <c r="Z216" s="146">
        <v>0</v>
      </c>
      <c r="AA216" s="147">
        <f>Z216*K216</f>
        <v>0</v>
      </c>
      <c r="AR216" s="19" t="s">
        <v>158</v>
      </c>
      <c r="AT216" s="19" t="s">
        <v>154</v>
      </c>
      <c r="AU216" s="19" t="s">
        <v>108</v>
      </c>
      <c r="AY216" s="19" t="s">
        <v>152</v>
      </c>
      <c r="BE216" s="148">
        <f>IF(U216="základní",N216,0)</f>
        <v>0</v>
      </c>
      <c r="BF216" s="148">
        <f>IF(U216="snížená",N216,0)</f>
        <v>0</v>
      </c>
      <c r="BG216" s="148">
        <f>IF(U216="zákl. přenesená",N216,0)</f>
        <v>0</v>
      </c>
      <c r="BH216" s="148">
        <f>IF(U216="sníž. přenesená",N216,0)</f>
        <v>0</v>
      </c>
      <c r="BI216" s="148">
        <f>IF(U216="nulová",N216,0)</f>
        <v>0</v>
      </c>
      <c r="BJ216" s="19" t="s">
        <v>22</v>
      </c>
      <c r="BK216" s="148">
        <f>ROUND(L216*K216,2)</f>
        <v>0</v>
      </c>
      <c r="BL216" s="19" t="s">
        <v>158</v>
      </c>
      <c r="BM216" s="19" t="s">
        <v>768</v>
      </c>
    </row>
    <row r="217" spans="2:65" s="10" customFormat="1" ht="22.5" customHeight="1">
      <c r="B217" s="149"/>
      <c r="C217" s="150"/>
      <c r="D217" s="150"/>
      <c r="E217" s="151" t="s">
        <v>5</v>
      </c>
      <c r="F217" s="233" t="s">
        <v>769</v>
      </c>
      <c r="G217" s="234"/>
      <c r="H217" s="234"/>
      <c r="I217" s="234"/>
      <c r="J217" s="150"/>
      <c r="K217" s="152">
        <v>418.45</v>
      </c>
      <c r="L217" s="150"/>
      <c r="M217" s="150"/>
      <c r="N217" s="150"/>
      <c r="O217" s="150"/>
      <c r="P217" s="150"/>
      <c r="Q217" s="150"/>
      <c r="R217" s="153"/>
      <c r="T217" s="154"/>
      <c r="U217" s="150"/>
      <c r="V217" s="150"/>
      <c r="W217" s="150"/>
      <c r="X217" s="150"/>
      <c r="Y217" s="150"/>
      <c r="Z217" s="150"/>
      <c r="AA217" s="155"/>
      <c r="AT217" s="156" t="s">
        <v>161</v>
      </c>
      <c r="AU217" s="156" t="s">
        <v>108</v>
      </c>
      <c r="AV217" s="10" t="s">
        <v>108</v>
      </c>
      <c r="AW217" s="10" t="s">
        <v>36</v>
      </c>
      <c r="AX217" s="10" t="s">
        <v>22</v>
      </c>
      <c r="AY217" s="156" t="s">
        <v>152</v>
      </c>
    </row>
    <row r="218" spans="2:65" s="1" customFormat="1" ht="31.5" customHeight="1">
      <c r="B218" s="139"/>
      <c r="C218" s="140" t="s">
        <v>375</v>
      </c>
      <c r="D218" s="140" t="s">
        <v>154</v>
      </c>
      <c r="E218" s="141" t="s">
        <v>770</v>
      </c>
      <c r="F218" s="231" t="s">
        <v>771</v>
      </c>
      <c r="G218" s="231"/>
      <c r="H218" s="231"/>
      <c r="I218" s="231"/>
      <c r="J218" s="142" t="s">
        <v>290</v>
      </c>
      <c r="K218" s="143">
        <v>12.086</v>
      </c>
      <c r="L218" s="253">
        <v>0</v>
      </c>
      <c r="M218" s="254"/>
      <c r="N218" s="232">
        <f>ROUND(L218*K218,2)</f>
        <v>0</v>
      </c>
      <c r="O218" s="232"/>
      <c r="P218" s="232"/>
      <c r="Q218" s="232"/>
      <c r="R218" s="144"/>
      <c r="T218" s="145" t="s">
        <v>5</v>
      </c>
      <c r="U218" s="42" t="s">
        <v>43</v>
      </c>
      <c r="V218" s="146">
        <v>0</v>
      </c>
      <c r="W218" s="146">
        <f>V218*K218</f>
        <v>0</v>
      </c>
      <c r="X218" s="146">
        <v>0</v>
      </c>
      <c r="Y218" s="146">
        <f>X218*K218</f>
        <v>0</v>
      </c>
      <c r="Z218" s="146">
        <v>0</v>
      </c>
      <c r="AA218" s="147">
        <f>Z218*K218</f>
        <v>0</v>
      </c>
      <c r="AR218" s="19" t="s">
        <v>158</v>
      </c>
      <c r="AT218" s="19" t="s">
        <v>154</v>
      </c>
      <c r="AU218" s="19" t="s">
        <v>108</v>
      </c>
      <c r="AY218" s="19" t="s">
        <v>152</v>
      </c>
      <c r="BE218" s="148">
        <f>IF(U218="základní",N218,0)</f>
        <v>0</v>
      </c>
      <c r="BF218" s="148">
        <f>IF(U218="snížená",N218,0)</f>
        <v>0</v>
      </c>
      <c r="BG218" s="148">
        <f>IF(U218="zákl. přenesená",N218,0)</f>
        <v>0</v>
      </c>
      <c r="BH218" s="148">
        <f>IF(U218="sníž. přenesená",N218,0)</f>
        <v>0</v>
      </c>
      <c r="BI218" s="148">
        <f>IF(U218="nulová",N218,0)</f>
        <v>0</v>
      </c>
      <c r="BJ218" s="19" t="s">
        <v>22</v>
      </c>
      <c r="BK218" s="148">
        <f>ROUND(L218*K218,2)</f>
        <v>0</v>
      </c>
      <c r="BL218" s="19" t="s">
        <v>158</v>
      </c>
      <c r="BM218" s="19" t="s">
        <v>772</v>
      </c>
    </row>
    <row r="219" spans="2:65" s="1" customFormat="1" ht="31.5" customHeight="1">
      <c r="B219" s="139"/>
      <c r="C219" s="140" t="s">
        <v>342</v>
      </c>
      <c r="D219" s="140" t="s">
        <v>154</v>
      </c>
      <c r="E219" s="141" t="s">
        <v>302</v>
      </c>
      <c r="F219" s="231" t="s">
        <v>303</v>
      </c>
      <c r="G219" s="231"/>
      <c r="H219" s="231"/>
      <c r="I219" s="231"/>
      <c r="J219" s="142" t="s">
        <v>290</v>
      </c>
      <c r="K219" s="143">
        <v>29.759</v>
      </c>
      <c r="L219" s="253">
        <v>0</v>
      </c>
      <c r="M219" s="254"/>
      <c r="N219" s="232">
        <f>ROUND(L219*K219,2)</f>
        <v>0</v>
      </c>
      <c r="O219" s="232"/>
      <c r="P219" s="232"/>
      <c r="Q219" s="232"/>
      <c r="R219" s="144"/>
      <c r="T219" s="145" t="s">
        <v>5</v>
      </c>
      <c r="U219" s="42" t="s">
        <v>43</v>
      </c>
      <c r="V219" s="146">
        <v>0</v>
      </c>
      <c r="W219" s="146">
        <f>V219*K219</f>
        <v>0</v>
      </c>
      <c r="X219" s="146">
        <v>0</v>
      </c>
      <c r="Y219" s="146">
        <f>X219*K219</f>
        <v>0</v>
      </c>
      <c r="Z219" s="146">
        <v>0</v>
      </c>
      <c r="AA219" s="147">
        <f>Z219*K219</f>
        <v>0</v>
      </c>
      <c r="AR219" s="19" t="s">
        <v>158</v>
      </c>
      <c r="AT219" s="19" t="s">
        <v>154</v>
      </c>
      <c r="AU219" s="19" t="s">
        <v>108</v>
      </c>
      <c r="AY219" s="19" t="s">
        <v>152</v>
      </c>
      <c r="BE219" s="148">
        <f>IF(U219="základní",N219,0)</f>
        <v>0</v>
      </c>
      <c r="BF219" s="148">
        <f>IF(U219="snížená",N219,0)</f>
        <v>0</v>
      </c>
      <c r="BG219" s="148">
        <f>IF(U219="zákl. přenesená",N219,0)</f>
        <v>0</v>
      </c>
      <c r="BH219" s="148">
        <f>IF(U219="sníž. přenesená",N219,0)</f>
        <v>0</v>
      </c>
      <c r="BI219" s="148">
        <f>IF(U219="nulová",N219,0)</f>
        <v>0</v>
      </c>
      <c r="BJ219" s="19" t="s">
        <v>22</v>
      </c>
      <c r="BK219" s="148">
        <f>ROUND(L219*K219,2)</f>
        <v>0</v>
      </c>
      <c r="BL219" s="19" t="s">
        <v>158</v>
      </c>
      <c r="BM219" s="19" t="s">
        <v>773</v>
      </c>
    </row>
    <row r="220" spans="2:65" s="10" customFormat="1" ht="22.5" customHeight="1">
      <c r="B220" s="149"/>
      <c r="C220" s="150"/>
      <c r="D220" s="150"/>
      <c r="E220" s="151" t="s">
        <v>5</v>
      </c>
      <c r="F220" s="233" t="s">
        <v>774</v>
      </c>
      <c r="G220" s="234"/>
      <c r="H220" s="234"/>
      <c r="I220" s="234"/>
      <c r="J220" s="150"/>
      <c r="K220" s="152">
        <v>29.759</v>
      </c>
      <c r="L220" s="150"/>
      <c r="M220" s="150"/>
      <c r="N220" s="150"/>
      <c r="O220" s="150"/>
      <c r="P220" s="150"/>
      <c r="Q220" s="150"/>
      <c r="R220" s="153"/>
      <c r="T220" s="154"/>
      <c r="U220" s="150"/>
      <c r="V220" s="150"/>
      <c r="W220" s="150"/>
      <c r="X220" s="150"/>
      <c r="Y220" s="150"/>
      <c r="Z220" s="150"/>
      <c r="AA220" s="155"/>
      <c r="AT220" s="156" t="s">
        <v>161</v>
      </c>
      <c r="AU220" s="156" t="s">
        <v>108</v>
      </c>
      <c r="AV220" s="10" t="s">
        <v>108</v>
      </c>
      <c r="AW220" s="10" t="s">
        <v>36</v>
      </c>
      <c r="AX220" s="10" t="s">
        <v>22</v>
      </c>
      <c r="AY220" s="156" t="s">
        <v>152</v>
      </c>
    </row>
    <row r="221" spans="2:65" s="9" customFormat="1" ht="29.85" customHeight="1">
      <c r="B221" s="128"/>
      <c r="C221" s="129"/>
      <c r="D221" s="138" t="s">
        <v>124</v>
      </c>
      <c r="E221" s="138"/>
      <c r="F221" s="138"/>
      <c r="G221" s="138"/>
      <c r="H221" s="138"/>
      <c r="I221" s="138"/>
      <c r="J221" s="138"/>
      <c r="K221" s="138"/>
      <c r="L221" s="138"/>
      <c r="M221" s="138"/>
      <c r="N221" s="243">
        <f>BK221</f>
        <v>0</v>
      </c>
      <c r="O221" s="244"/>
      <c r="P221" s="244"/>
      <c r="Q221" s="244"/>
      <c r="R221" s="131"/>
      <c r="T221" s="132"/>
      <c r="U221" s="129"/>
      <c r="V221" s="129"/>
      <c r="W221" s="133">
        <f>W222</f>
        <v>88.339159999999993</v>
      </c>
      <c r="X221" s="129"/>
      <c r="Y221" s="133">
        <f>Y222</f>
        <v>0</v>
      </c>
      <c r="Z221" s="129"/>
      <c r="AA221" s="134">
        <f>AA222</f>
        <v>0</v>
      </c>
      <c r="AR221" s="135" t="s">
        <v>22</v>
      </c>
      <c r="AT221" s="136" t="s">
        <v>77</v>
      </c>
      <c r="AU221" s="136" t="s">
        <v>22</v>
      </c>
      <c r="AY221" s="135" t="s">
        <v>152</v>
      </c>
      <c r="BK221" s="137">
        <f>BK222</f>
        <v>0</v>
      </c>
    </row>
    <row r="222" spans="2:65" s="1" customFormat="1" ht="22.5" customHeight="1">
      <c r="B222" s="139"/>
      <c r="C222" s="140" t="s">
        <v>775</v>
      </c>
      <c r="D222" s="140" t="s">
        <v>154</v>
      </c>
      <c r="E222" s="141" t="s">
        <v>306</v>
      </c>
      <c r="F222" s="231" t="s">
        <v>307</v>
      </c>
      <c r="G222" s="231"/>
      <c r="H222" s="231"/>
      <c r="I222" s="231"/>
      <c r="J222" s="142" t="s">
        <v>290</v>
      </c>
      <c r="K222" s="143">
        <v>24.268999999999998</v>
      </c>
      <c r="L222" s="253">
        <v>0</v>
      </c>
      <c r="M222" s="254"/>
      <c r="N222" s="232">
        <f>ROUND(L222*K222,2)</f>
        <v>0</v>
      </c>
      <c r="O222" s="232"/>
      <c r="P222" s="232"/>
      <c r="Q222" s="232"/>
      <c r="R222" s="144"/>
      <c r="T222" s="145" t="s">
        <v>5</v>
      </c>
      <c r="U222" s="42" t="s">
        <v>43</v>
      </c>
      <c r="V222" s="146">
        <v>3.64</v>
      </c>
      <c r="W222" s="146">
        <f>V222*K222</f>
        <v>88.339159999999993</v>
      </c>
      <c r="X222" s="146">
        <v>0</v>
      </c>
      <c r="Y222" s="146">
        <f>X222*K222</f>
        <v>0</v>
      </c>
      <c r="Z222" s="146">
        <v>0</v>
      </c>
      <c r="AA222" s="147">
        <f>Z222*K222</f>
        <v>0</v>
      </c>
      <c r="AR222" s="19" t="s">
        <v>158</v>
      </c>
      <c r="AT222" s="19" t="s">
        <v>154</v>
      </c>
      <c r="AU222" s="19" t="s">
        <v>108</v>
      </c>
      <c r="AY222" s="19" t="s">
        <v>152</v>
      </c>
      <c r="BE222" s="148">
        <f>IF(U222="základní",N222,0)</f>
        <v>0</v>
      </c>
      <c r="BF222" s="148">
        <f>IF(U222="snížená",N222,0)</f>
        <v>0</v>
      </c>
      <c r="BG222" s="148">
        <f>IF(U222="zákl. přenesená",N222,0)</f>
        <v>0</v>
      </c>
      <c r="BH222" s="148">
        <f>IF(U222="sníž. přenesená",N222,0)</f>
        <v>0</v>
      </c>
      <c r="BI222" s="148">
        <f>IF(U222="nulová",N222,0)</f>
        <v>0</v>
      </c>
      <c r="BJ222" s="19" t="s">
        <v>22</v>
      </c>
      <c r="BK222" s="148">
        <f>ROUND(L222*K222,2)</f>
        <v>0</v>
      </c>
      <c r="BL222" s="19" t="s">
        <v>158</v>
      </c>
      <c r="BM222" s="19" t="s">
        <v>776</v>
      </c>
    </row>
    <row r="223" spans="2:65" s="9" customFormat="1" ht="37.35" customHeight="1">
      <c r="B223" s="128"/>
      <c r="C223" s="129"/>
      <c r="D223" s="130" t="s">
        <v>125</v>
      </c>
      <c r="E223" s="130"/>
      <c r="F223" s="130"/>
      <c r="G223" s="130"/>
      <c r="H223" s="130"/>
      <c r="I223" s="130"/>
      <c r="J223" s="130"/>
      <c r="K223" s="130"/>
      <c r="L223" s="130"/>
      <c r="M223" s="130"/>
      <c r="N223" s="248">
        <f>BK223</f>
        <v>0</v>
      </c>
      <c r="O223" s="249"/>
      <c r="P223" s="249"/>
      <c r="Q223" s="249"/>
      <c r="R223" s="131"/>
      <c r="T223" s="132"/>
      <c r="U223" s="129"/>
      <c r="V223" s="129"/>
      <c r="W223" s="133">
        <f>W224+W236+W243+W247+W250+W253+W260+W265+W268+W278+W293+W324+W332+W335+W338+W343</f>
        <v>2829.9691629999998</v>
      </c>
      <c r="X223" s="129"/>
      <c r="Y223" s="133">
        <f>Y224+Y236+Y243+Y247+Y250+Y253+Y260+Y265+Y268+Y278+Y293+Y324+Y332+Y335+Y338+Y343</f>
        <v>27.045173049999999</v>
      </c>
      <c r="Z223" s="129"/>
      <c r="AA223" s="134">
        <f>AA224+AA236+AA243+AA247+AA250+AA253+AA260+AA265+AA268+AA278+AA293+AA324+AA332+AA335+AA338+AA343</f>
        <v>20.352839799999998</v>
      </c>
      <c r="AR223" s="135" t="s">
        <v>108</v>
      </c>
      <c r="AT223" s="136" t="s">
        <v>77</v>
      </c>
      <c r="AU223" s="136" t="s">
        <v>78</v>
      </c>
      <c r="AY223" s="135" t="s">
        <v>152</v>
      </c>
      <c r="BK223" s="137">
        <f>BK224+BK236+BK243+BK247+BK250+BK253+BK260+BK265+BK268+BK278+BK293+BK324+BK332+BK335+BK338+BK343</f>
        <v>0</v>
      </c>
    </row>
    <row r="224" spans="2:65" s="9" customFormat="1" ht="19.899999999999999" customHeight="1">
      <c r="B224" s="128"/>
      <c r="C224" s="129"/>
      <c r="D224" s="138" t="s">
        <v>126</v>
      </c>
      <c r="E224" s="138"/>
      <c r="F224" s="138"/>
      <c r="G224" s="138"/>
      <c r="H224" s="138"/>
      <c r="I224" s="138"/>
      <c r="J224" s="138"/>
      <c r="K224" s="138"/>
      <c r="L224" s="138"/>
      <c r="M224" s="138"/>
      <c r="N224" s="243">
        <f>BK224</f>
        <v>0</v>
      </c>
      <c r="O224" s="244"/>
      <c r="P224" s="244"/>
      <c r="Q224" s="244"/>
      <c r="R224" s="131"/>
      <c r="T224" s="132"/>
      <c r="U224" s="129"/>
      <c r="V224" s="129"/>
      <c r="W224" s="133">
        <f>SUM(W225:W235)</f>
        <v>148.93944000000002</v>
      </c>
      <c r="X224" s="129"/>
      <c r="Y224" s="133">
        <f>SUM(Y225:Y235)</f>
        <v>2.5995780000000002</v>
      </c>
      <c r="Z224" s="129"/>
      <c r="AA224" s="134">
        <f>SUM(AA225:AA235)</f>
        <v>0</v>
      </c>
      <c r="AR224" s="135" t="s">
        <v>108</v>
      </c>
      <c r="AT224" s="136" t="s">
        <v>77</v>
      </c>
      <c r="AU224" s="136" t="s">
        <v>22</v>
      </c>
      <c r="AY224" s="135" t="s">
        <v>152</v>
      </c>
      <c r="BK224" s="137">
        <f>SUM(BK225:BK235)</f>
        <v>0</v>
      </c>
    </row>
    <row r="225" spans="2:65" s="1" customFormat="1" ht="31.5" customHeight="1">
      <c r="B225" s="139"/>
      <c r="C225" s="140" t="s">
        <v>777</v>
      </c>
      <c r="D225" s="140" t="s">
        <v>154</v>
      </c>
      <c r="E225" s="141" t="s">
        <v>310</v>
      </c>
      <c r="F225" s="231" t="s">
        <v>311</v>
      </c>
      <c r="G225" s="231"/>
      <c r="H225" s="231"/>
      <c r="I225" s="231"/>
      <c r="J225" s="142" t="s">
        <v>169</v>
      </c>
      <c r="K225" s="143">
        <v>625.20000000000005</v>
      </c>
      <c r="L225" s="253">
        <v>0</v>
      </c>
      <c r="M225" s="254"/>
      <c r="N225" s="232">
        <f>ROUND(L225*K225,2)</f>
        <v>0</v>
      </c>
      <c r="O225" s="232"/>
      <c r="P225" s="232"/>
      <c r="Q225" s="232"/>
      <c r="R225" s="144"/>
      <c r="T225" s="145" t="s">
        <v>5</v>
      </c>
      <c r="U225" s="42" t="s">
        <v>43</v>
      </c>
      <c r="V225" s="146">
        <v>0.111</v>
      </c>
      <c r="W225" s="146">
        <f>V225*K225</f>
        <v>69.397200000000012</v>
      </c>
      <c r="X225" s="146">
        <v>4.6000000000000001E-4</v>
      </c>
      <c r="Y225" s="146">
        <f>X225*K225</f>
        <v>0.28759200000000001</v>
      </c>
      <c r="Z225" s="146">
        <v>0</v>
      </c>
      <c r="AA225" s="147">
        <f>Z225*K225</f>
        <v>0</v>
      </c>
      <c r="AR225" s="19" t="s">
        <v>239</v>
      </c>
      <c r="AT225" s="19" t="s">
        <v>154</v>
      </c>
      <c r="AU225" s="19" t="s">
        <v>108</v>
      </c>
      <c r="AY225" s="19" t="s">
        <v>152</v>
      </c>
      <c r="BE225" s="148">
        <f>IF(U225="základní",N225,0)</f>
        <v>0</v>
      </c>
      <c r="BF225" s="148">
        <f>IF(U225="snížená",N225,0)</f>
        <v>0</v>
      </c>
      <c r="BG225" s="148">
        <f>IF(U225="zákl. přenesená",N225,0)</f>
        <v>0</v>
      </c>
      <c r="BH225" s="148">
        <f>IF(U225="sníž. přenesená",N225,0)</f>
        <v>0</v>
      </c>
      <c r="BI225" s="148">
        <f>IF(U225="nulová",N225,0)</f>
        <v>0</v>
      </c>
      <c r="BJ225" s="19" t="s">
        <v>22</v>
      </c>
      <c r="BK225" s="148">
        <f>ROUND(L225*K225,2)</f>
        <v>0</v>
      </c>
      <c r="BL225" s="19" t="s">
        <v>239</v>
      </c>
      <c r="BM225" s="19" t="s">
        <v>778</v>
      </c>
    </row>
    <row r="226" spans="2:65" s="10" customFormat="1" ht="22.5" customHeight="1">
      <c r="B226" s="149"/>
      <c r="C226" s="150"/>
      <c r="D226" s="150"/>
      <c r="E226" s="151" t="s">
        <v>5</v>
      </c>
      <c r="F226" s="233" t="s">
        <v>779</v>
      </c>
      <c r="G226" s="234"/>
      <c r="H226" s="234"/>
      <c r="I226" s="234"/>
      <c r="J226" s="150"/>
      <c r="K226" s="152">
        <v>625.20000000000005</v>
      </c>
      <c r="L226" s="150"/>
      <c r="M226" s="150"/>
      <c r="N226" s="150"/>
      <c r="O226" s="150"/>
      <c r="P226" s="150"/>
      <c r="Q226" s="150"/>
      <c r="R226" s="153"/>
      <c r="T226" s="154"/>
      <c r="U226" s="150"/>
      <c r="V226" s="150"/>
      <c r="W226" s="150"/>
      <c r="X226" s="150"/>
      <c r="Y226" s="150"/>
      <c r="Z226" s="150"/>
      <c r="AA226" s="155"/>
      <c r="AT226" s="156" t="s">
        <v>161</v>
      </c>
      <c r="AU226" s="156" t="s">
        <v>108</v>
      </c>
      <c r="AV226" s="10" t="s">
        <v>108</v>
      </c>
      <c r="AW226" s="10" t="s">
        <v>36</v>
      </c>
      <c r="AX226" s="10" t="s">
        <v>22</v>
      </c>
      <c r="AY226" s="156" t="s">
        <v>152</v>
      </c>
    </row>
    <row r="227" spans="2:65" s="1" customFormat="1" ht="31.5" customHeight="1">
      <c r="B227" s="139"/>
      <c r="C227" s="157" t="s">
        <v>412</v>
      </c>
      <c r="D227" s="157" t="s">
        <v>181</v>
      </c>
      <c r="E227" s="158" t="s">
        <v>315</v>
      </c>
      <c r="F227" s="235" t="s">
        <v>316</v>
      </c>
      <c r="G227" s="235"/>
      <c r="H227" s="235"/>
      <c r="I227" s="235"/>
      <c r="J227" s="159" t="s">
        <v>169</v>
      </c>
      <c r="K227" s="160">
        <v>718.98</v>
      </c>
      <c r="L227" s="253">
        <v>0</v>
      </c>
      <c r="M227" s="254"/>
      <c r="N227" s="236">
        <f>ROUND(L227*K227,2)</f>
        <v>0</v>
      </c>
      <c r="O227" s="232"/>
      <c r="P227" s="232"/>
      <c r="Q227" s="232"/>
      <c r="R227" s="144"/>
      <c r="T227" s="145" t="s">
        <v>5</v>
      </c>
      <c r="U227" s="42" t="s">
        <v>43</v>
      </c>
      <c r="V227" s="146">
        <v>0</v>
      </c>
      <c r="W227" s="146">
        <f>V227*K227</f>
        <v>0</v>
      </c>
      <c r="X227" s="146">
        <v>2.3E-3</v>
      </c>
      <c r="Y227" s="146">
        <f>X227*K227</f>
        <v>1.653654</v>
      </c>
      <c r="Z227" s="146">
        <v>0</v>
      </c>
      <c r="AA227" s="147">
        <f>Z227*K227</f>
        <v>0</v>
      </c>
      <c r="AR227" s="19" t="s">
        <v>317</v>
      </c>
      <c r="AT227" s="19" t="s">
        <v>181</v>
      </c>
      <c r="AU227" s="19" t="s">
        <v>108</v>
      </c>
      <c r="AY227" s="19" t="s">
        <v>152</v>
      </c>
      <c r="BE227" s="148">
        <f>IF(U227="základní",N227,0)</f>
        <v>0</v>
      </c>
      <c r="BF227" s="148">
        <f>IF(U227="snížená",N227,0)</f>
        <v>0</v>
      </c>
      <c r="BG227" s="148">
        <f>IF(U227="zákl. přenesená",N227,0)</f>
        <v>0</v>
      </c>
      <c r="BH227" s="148">
        <f>IF(U227="sníž. přenesená",N227,0)</f>
        <v>0</v>
      </c>
      <c r="BI227" s="148">
        <f>IF(U227="nulová",N227,0)</f>
        <v>0</v>
      </c>
      <c r="BJ227" s="19" t="s">
        <v>22</v>
      </c>
      <c r="BK227" s="148">
        <f>ROUND(L227*K227,2)</f>
        <v>0</v>
      </c>
      <c r="BL227" s="19" t="s">
        <v>239</v>
      </c>
      <c r="BM227" s="19" t="s">
        <v>780</v>
      </c>
    </row>
    <row r="228" spans="2:65" s="1" customFormat="1" ht="31.5" customHeight="1">
      <c r="B228" s="139"/>
      <c r="C228" s="140" t="s">
        <v>781</v>
      </c>
      <c r="D228" s="140" t="s">
        <v>154</v>
      </c>
      <c r="E228" s="141" t="s">
        <v>320</v>
      </c>
      <c r="F228" s="231" t="s">
        <v>321</v>
      </c>
      <c r="G228" s="231"/>
      <c r="H228" s="231"/>
      <c r="I228" s="231"/>
      <c r="J228" s="142" t="s">
        <v>165</v>
      </c>
      <c r="K228" s="143">
        <v>334</v>
      </c>
      <c r="L228" s="253">
        <v>0</v>
      </c>
      <c r="M228" s="254"/>
      <c r="N228" s="232">
        <f>ROUND(L228*K228,2)</f>
        <v>0</v>
      </c>
      <c r="O228" s="232"/>
      <c r="P228" s="232"/>
      <c r="Q228" s="232"/>
      <c r="R228" s="144"/>
      <c r="T228" s="145" t="s">
        <v>5</v>
      </c>
      <c r="U228" s="42" t="s">
        <v>43</v>
      </c>
      <c r="V228" s="146">
        <v>0.03</v>
      </c>
      <c r="W228" s="146">
        <f>V228*K228</f>
        <v>10.02</v>
      </c>
      <c r="X228" s="146">
        <v>1.1100000000000001E-3</v>
      </c>
      <c r="Y228" s="146">
        <f>X228*K228</f>
        <v>0.37074000000000001</v>
      </c>
      <c r="Z228" s="146">
        <v>0</v>
      </c>
      <c r="AA228" s="147">
        <f>Z228*K228</f>
        <v>0</v>
      </c>
      <c r="AR228" s="19" t="s">
        <v>239</v>
      </c>
      <c r="AT228" s="19" t="s">
        <v>154</v>
      </c>
      <c r="AU228" s="19" t="s">
        <v>108</v>
      </c>
      <c r="AY228" s="19" t="s">
        <v>152</v>
      </c>
      <c r="BE228" s="148">
        <f>IF(U228="základní",N228,0)</f>
        <v>0</v>
      </c>
      <c r="BF228" s="148">
        <f>IF(U228="snížená",N228,0)</f>
        <v>0</v>
      </c>
      <c r="BG228" s="148">
        <f>IF(U228="zákl. přenesená",N228,0)</f>
        <v>0</v>
      </c>
      <c r="BH228" s="148">
        <f>IF(U228="sníž. přenesená",N228,0)</f>
        <v>0</v>
      </c>
      <c r="BI228" s="148">
        <f>IF(U228="nulová",N228,0)</f>
        <v>0</v>
      </c>
      <c r="BJ228" s="19" t="s">
        <v>22</v>
      </c>
      <c r="BK228" s="148">
        <f>ROUND(L228*K228,2)</f>
        <v>0</v>
      </c>
      <c r="BL228" s="19" t="s">
        <v>239</v>
      </c>
      <c r="BM228" s="19" t="s">
        <v>782</v>
      </c>
    </row>
    <row r="229" spans="2:65" s="10" customFormat="1" ht="22.5" customHeight="1">
      <c r="B229" s="149"/>
      <c r="C229" s="150"/>
      <c r="D229" s="150"/>
      <c r="E229" s="151" t="s">
        <v>5</v>
      </c>
      <c r="F229" s="233" t="s">
        <v>783</v>
      </c>
      <c r="G229" s="234"/>
      <c r="H229" s="234"/>
      <c r="I229" s="234"/>
      <c r="J229" s="150"/>
      <c r="K229" s="152">
        <v>334</v>
      </c>
      <c r="L229" s="150"/>
      <c r="M229" s="150"/>
      <c r="N229" s="150"/>
      <c r="O229" s="150"/>
      <c r="P229" s="150"/>
      <c r="Q229" s="150"/>
      <c r="R229" s="153"/>
      <c r="T229" s="154"/>
      <c r="U229" s="150"/>
      <c r="V229" s="150"/>
      <c r="W229" s="150"/>
      <c r="X229" s="150"/>
      <c r="Y229" s="150"/>
      <c r="Z229" s="150"/>
      <c r="AA229" s="155"/>
      <c r="AT229" s="156" t="s">
        <v>161</v>
      </c>
      <c r="AU229" s="156" t="s">
        <v>108</v>
      </c>
      <c r="AV229" s="10" t="s">
        <v>108</v>
      </c>
      <c r="AW229" s="10" t="s">
        <v>36</v>
      </c>
      <c r="AX229" s="10" t="s">
        <v>22</v>
      </c>
      <c r="AY229" s="156" t="s">
        <v>152</v>
      </c>
    </row>
    <row r="230" spans="2:65" s="1" customFormat="1" ht="31.5" customHeight="1">
      <c r="B230" s="139"/>
      <c r="C230" s="140" t="s">
        <v>784</v>
      </c>
      <c r="D230" s="140" t="s">
        <v>154</v>
      </c>
      <c r="E230" s="141" t="s">
        <v>325</v>
      </c>
      <c r="F230" s="231" t="s">
        <v>326</v>
      </c>
      <c r="G230" s="231"/>
      <c r="H230" s="231"/>
      <c r="I230" s="231"/>
      <c r="J230" s="142" t="s">
        <v>169</v>
      </c>
      <c r="K230" s="143">
        <v>625.20000000000005</v>
      </c>
      <c r="L230" s="253">
        <v>0</v>
      </c>
      <c r="M230" s="254"/>
      <c r="N230" s="232">
        <f>ROUND(L230*K230,2)</f>
        <v>0</v>
      </c>
      <c r="O230" s="232"/>
      <c r="P230" s="232"/>
      <c r="Q230" s="232"/>
      <c r="R230" s="144"/>
      <c r="T230" s="145" t="s">
        <v>5</v>
      </c>
      <c r="U230" s="42" t="s">
        <v>43</v>
      </c>
      <c r="V230" s="146">
        <v>0.11</v>
      </c>
      <c r="W230" s="146">
        <f>V230*K230</f>
        <v>68.772000000000006</v>
      </c>
      <c r="X230" s="146">
        <v>0</v>
      </c>
      <c r="Y230" s="146">
        <f>X230*K230</f>
        <v>0</v>
      </c>
      <c r="Z230" s="146">
        <v>0</v>
      </c>
      <c r="AA230" s="147">
        <f>Z230*K230</f>
        <v>0</v>
      </c>
      <c r="AR230" s="19" t="s">
        <v>239</v>
      </c>
      <c r="AT230" s="19" t="s">
        <v>154</v>
      </c>
      <c r="AU230" s="19" t="s">
        <v>108</v>
      </c>
      <c r="AY230" s="19" t="s">
        <v>152</v>
      </c>
      <c r="BE230" s="148">
        <f>IF(U230="základní",N230,0)</f>
        <v>0</v>
      </c>
      <c r="BF230" s="148">
        <f>IF(U230="snížená",N230,0)</f>
        <v>0</v>
      </c>
      <c r="BG230" s="148">
        <f>IF(U230="zákl. přenesená",N230,0)</f>
        <v>0</v>
      </c>
      <c r="BH230" s="148">
        <f>IF(U230="sníž. přenesená",N230,0)</f>
        <v>0</v>
      </c>
      <c r="BI230" s="148">
        <f>IF(U230="nulová",N230,0)</f>
        <v>0</v>
      </c>
      <c r="BJ230" s="19" t="s">
        <v>22</v>
      </c>
      <c r="BK230" s="148">
        <f>ROUND(L230*K230,2)</f>
        <v>0</v>
      </c>
      <c r="BL230" s="19" t="s">
        <v>239</v>
      </c>
      <c r="BM230" s="19" t="s">
        <v>785</v>
      </c>
    </row>
    <row r="231" spans="2:65" s="10" customFormat="1" ht="22.5" customHeight="1">
      <c r="B231" s="149"/>
      <c r="C231" s="150"/>
      <c r="D231" s="150"/>
      <c r="E231" s="151" t="s">
        <v>5</v>
      </c>
      <c r="F231" s="233" t="s">
        <v>779</v>
      </c>
      <c r="G231" s="234"/>
      <c r="H231" s="234"/>
      <c r="I231" s="234"/>
      <c r="J231" s="150"/>
      <c r="K231" s="152">
        <v>625.20000000000005</v>
      </c>
      <c r="L231" s="150"/>
      <c r="M231" s="150"/>
      <c r="N231" s="150"/>
      <c r="O231" s="150"/>
      <c r="P231" s="150"/>
      <c r="Q231" s="150"/>
      <c r="R231" s="153"/>
      <c r="T231" s="154"/>
      <c r="U231" s="150"/>
      <c r="V231" s="150"/>
      <c r="W231" s="150"/>
      <c r="X231" s="150"/>
      <c r="Y231" s="150"/>
      <c r="Z231" s="150"/>
      <c r="AA231" s="155"/>
      <c r="AT231" s="156" t="s">
        <v>161</v>
      </c>
      <c r="AU231" s="156" t="s">
        <v>108</v>
      </c>
      <c r="AV231" s="10" t="s">
        <v>108</v>
      </c>
      <c r="AW231" s="10" t="s">
        <v>36</v>
      </c>
      <c r="AX231" s="10" t="s">
        <v>22</v>
      </c>
      <c r="AY231" s="156" t="s">
        <v>152</v>
      </c>
    </row>
    <row r="232" spans="2:65" s="1" customFormat="1" ht="31.5" customHeight="1">
      <c r="B232" s="139"/>
      <c r="C232" s="157" t="s">
        <v>786</v>
      </c>
      <c r="D232" s="157" t="s">
        <v>181</v>
      </c>
      <c r="E232" s="158" t="s">
        <v>329</v>
      </c>
      <c r="F232" s="235" t="s">
        <v>330</v>
      </c>
      <c r="G232" s="235"/>
      <c r="H232" s="235"/>
      <c r="I232" s="235"/>
      <c r="J232" s="159" t="s">
        <v>169</v>
      </c>
      <c r="K232" s="160">
        <v>718.98</v>
      </c>
      <c r="L232" s="253">
        <v>0</v>
      </c>
      <c r="M232" s="254"/>
      <c r="N232" s="236">
        <f>ROUND(L232*K232,2)</f>
        <v>0</v>
      </c>
      <c r="O232" s="232"/>
      <c r="P232" s="232"/>
      <c r="Q232" s="232"/>
      <c r="R232" s="144"/>
      <c r="T232" s="145" t="s">
        <v>5</v>
      </c>
      <c r="U232" s="42" t="s">
        <v>43</v>
      </c>
      <c r="V232" s="146">
        <v>0</v>
      </c>
      <c r="W232" s="146">
        <f>V232*K232</f>
        <v>0</v>
      </c>
      <c r="X232" s="146">
        <v>4.0000000000000002E-4</v>
      </c>
      <c r="Y232" s="146">
        <f>X232*K232</f>
        <v>0.28759200000000001</v>
      </c>
      <c r="Z232" s="146">
        <v>0</v>
      </c>
      <c r="AA232" s="147">
        <f>Z232*K232</f>
        <v>0</v>
      </c>
      <c r="AR232" s="19" t="s">
        <v>317</v>
      </c>
      <c r="AT232" s="19" t="s">
        <v>181</v>
      </c>
      <c r="AU232" s="19" t="s">
        <v>108</v>
      </c>
      <c r="AY232" s="19" t="s">
        <v>152</v>
      </c>
      <c r="BE232" s="148">
        <f>IF(U232="základní",N232,0)</f>
        <v>0</v>
      </c>
      <c r="BF232" s="148">
        <f>IF(U232="snížená",N232,0)</f>
        <v>0</v>
      </c>
      <c r="BG232" s="148">
        <f>IF(U232="zákl. přenesená",N232,0)</f>
        <v>0</v>
      </c>
      <c r="BH232" s="148">
        <f>IF(U232="sníž. přenesená",N232,0)</f>
        <v>0</v>
      </c>
      <c r="BI232" s="148">
        <f>IF(U232="nulová",N232,0)</f>
        <v>0</v>
      </c>
      <c r="BJ232" s="19" t="s">
        <v>22</v>
      </c>
      <c r="BK232" s="148">
        <f>ROUND(L232*K232,2)</f>
        <v>0</v>
      </c>
      <c r="BL232" s="19" t="s">
        <v>239</v>
      </c>
      <c r="BM232" s="19" t="s">
        <v>787</v>
      </c>
    </row>
    <row r="233" spans="2:65" s="1" customFormat="1" ht="31.5" customHeight="1">
      <c r="B233" s="139"/>
      <c r="C233" s="140" t="s">
        <v>788</v>
      </c>
      <c r="D233" s="140" t="s">
        <v>154</v>
      </c>
      <c r="E233" s="141" t="s">
        <v>333</v>
      </c>
      <c r="F233" s="231" t="s">
        <v>334</v>
      </c>
      <c r="G233" s="231"/>
      <c r="H233" s="231"/>
      <c r="I233" s="231"/>
      <c r="J233" s="142" t="s">
        <v>169</v>
      </c>
      <c r="K233" s="143">
        <v>125.04</v>
      </c>
      <c r="L233" s="253">
        <v>0</v>
      </c>
      <c r="M233" s="254"/>
      <c r="N233" s="232">
        <f>ROUND(L233*K233,2)</f>
        <v>0</v>
      </c>
      <c r="O233" s="232"/>
      <c r="P233" s="232"/>
      <c r="Q233" s="232"/>
      <c r="R233" s="144"/>
      <c r="T233" s="145" t="s">
        <v>5</v>
      </c>
      <c r="U233" s="42" t="s">
        <v>43</v>
      </c>
      <c r="V233" s="146">
        <v>6.0000000000000001E-3</v>
      </c>
      <c r="W233" s="146">
        <f>V233*K233</f>
        <v>0.75024000000000002</v>
      </c>
      <c r="X233" s="146">
        <v>0</v>
      </c>
      <c r="Y233" s="146">
        <f>X233*K233</f>
        <v>0</v>
      </c>
      <c r="Z233" s="146">
        <v>0</v>
      </c>
      <c r="AA233" s="147">
        <f>Z233*K233</f>
        <v>0</v>
      </c>
      <c r="AR233" s="19" t="s">
        <v>239</v>
      </c>
      <c r="AT233" s="19" t="s">
        <v>154</v>
      </c>
      <c r="AU233" s="19" t="s">
        <v>108</v>
      </c>
      <c r="AY233" s="19" t="s">
        <v>152</v>
      </c>
      <c r="BE233" s="148">
        <f>IF(U233="základní",N233,0)</f>
        <v>0</v>
      </c>
      <c r="BF233" s="148">
        <f>IF(U233="snížená",N233,0)</f>
        <v>0</v>
      </c>
      <c r="BG233" s="148">
        <f>IF(U233="zákl. přenesená",N233,0)</f>
        <v>0</v>
      </c>
      <c r="BH233" s="148">
        <f>IF(U233="sníž. přenesená",N233,0)</f>
        <v>0</v>
      </c>
      <c r="BI233" s="148">
        <f>IF(U233="nulová",N233,0)</f>
        <v>0</v>
      </c>
      <c r="BJ233" s="19" t="s">
        <v>22</v>
      </c>
      <c r="BK233" s="148">
        <f>ROUND(L233*K233,2)</f>
        <v>0</v>
      </c>
      <c r="BL233" s="19" t="s">
        <v>239</v>
      </c>
      <c r="BM233" s="19" t="s">
        <v>789</v>
      </c>
    </row>
    <row r="234" spans="2:65" s="10" customFormat="1" ht="22.5" customHeight="1">
      <c r="B234" s="149"/>
      <c r="C234" s="150"/>
      <c r="D234" s="150"/>
      <c r="E234" s="151" t="s">
        <v>5</v>
      </c>
      <c r="F234" s="233" t="s">
        <v>790</v>
      </c>
      <c r="G234" s="234"/>
      <c r="H234" s="234"/>
      <c r="I234" s="234"/>
      <c r="J234" s="150"/>
      <c r="K234" s="152">
        <v>125.04</v>
      </c>
      <c r="L234" s="150"/>
      <c r="M234" s="150"/>
      <c r="N234" s="150"/>
      <c r="O234" s="150"/>
      <c r="P234" s="150"/>
      <c r="Q234" s="150"/>
      <c r="R234" s="153"/>
      <c r="T234" s="154"/>
      <c r="U234" s="150"/>
      <c r="V234" s="150"/>
      <c r="W234" s="150"/>
      <c r="X234" s="150"/>
      <c r="Y234" s="150"/>
      <c r="Z234" s="150"/>
      <c r="AA234" s="155"/>
      <c r="AT234" s="156" t="s">
        <v>161</v>
      </c>
      <c r="AU234" s="156" t="s">
        <v>108</v>
      </c>
      <c r="AV234" s="10" t="s">
        <v>108</v>
      </c>
      <c r="AW234" s="10" t="s">
        <v>36</v>
      </c>
      <c r="AX234" s="10" t="s">
        <v>22</v>
      </c>
      <c r="AY234" s="156" t="s">
        <v>152</v>
      </c>
    </row>
    <row r="235" spans="2:65" s="1" customFormat="1" ht="31.5" customHeight="1">
      <c r="B235" s="139"/>
      <c r="C235" s="140" t="s">
        <v>379</v>
      </c>
      <c r="D235" s="140" t="s">
        <v>154</v>
      </c>
      <c r="E235" s="141" t="s">
        <v>338</v>
      </c>
      <c r="F235" s="231" t="s">
        <v>339</v>
      </c>
      <c r="G235" s="231"/>
      <c r="H235" s="231"/>
      <c r="I235" s="231"/>
      <c r="J235" s="142" t="s">
        <v>340</v>
      </c>
      <c r="K235" s="143">
        <v>2937.2640000000001</v>
      </c>
      <c r="L235" s="253">
        <v>0</v>
      </c>
      <c r="M235" s="254"/>
      <c r="N235" s="232">
        <f>ROUND(L235*K235,2)</f>
        <v>0</v>
      </c>
      <c r="O235" s="232"/>
      <c r="P235" s="232"/>
      <c r="Q235" s="232"/>
      <c r="R235" s="144"/>
      <c r="T235" s="145" t="s">
        <v>5</v>
      </c>
      <c r="U235" s="42" t="s">
        <v>43</v>
      </c>
      <c r="V235" s="146">
        <v>0</v>
      </c>
      <c r="W235" s="146">
        <f>V235*K235</f>
        <v>0</v>
      </c>
      <c r="X235" s="146">
        <v>0</v>
      </c>
      <c r="Y235" s="146">
        <f>X235*K235</f>
        <v>0</v>
      </c>
      <c r="Z235" s="146">
        <v>0</v>
      </c>
      <c r="AA235" s="147">
        <f>Z235*K235</f>
        <v>0</v>
      </c>
      <c r="AR235" s="19" t="s">
        <v>239</v>
      </c>
      <c r="AT235" s="19" t="s">
        <v>154</v>
      </c>
      <c r="AU235" s="19" t="s">
        <v>108</v>
      </c>
      <c r="AY235" s="19" t="s">
        <v>152</v>
      </c>
      <c r="BE235" s="148">
        <f>IF(U235="základní",N235,0)</f>
        <v>0</v>
      </c>
      <c r="BF235" s="148">
        <f>IF(U235="snížená",N235,0)</f>
        <v>0</v>
      </c>
      <c r="BG235" s="148">
        <f>IF(U235="zákl. přenesená",N235,0)</f>
        <v>0</v>
      </c>
      <c r="BH235" s="148">
        <f>IF(U235="sníž. přenesená",N235,0)</f>
        <v>0</v>
      </c>
      <c r="BI235" s="148">
        <f>IF(U235="nulová",N235,0)</f>
        <v>0</v>
      </c>
      <c r="BJ235" s="19" t="s">
        <v>22</v>
      </c>
      <c r="BK235" s="148">
        <f>ROUND(L235*K235,2)</f>
        <v>0</v>
      </c>
      <c r="BL235" s="19" t="s">
        <v>239</v>
      </c>
      <c r="BM235" s="19" t="s">
        <v>791</v>
      </c>
    </row>
    <row r="236" spans="2:65" s="9" customFormat="1" ht="29.85" customHeight="1">
      <c r="B236" s="128"/>
      <c r="C236" s="129"/>
      <c r="D236" s="138" t="s">
        <v>127</v>
      </c>
      <c r="E236" s="138"/>
      <c r="F236" s="138"/>
      <c r="G236" s="138"/>
      <c r="H236" s="138"/>
      <c r="I236" s="138"/>
      <c r="J236" s="138"/>
      <c r="K236" s="138"/>
      <c r="L236" s="138"/>
      <c r="M236" s="138"/>
      <c r="N236" s="241">
        <f>BK236</f>
        <v>0</v>
      </c>
      <c r="O236" s="242"/>
      <c r="P236" s="242"/>
      <c r="Q236" s="242"/>
      <c r="R236" s="131"/>
      <c r="T236" s="132"/>
      <c r="U236" s="129"/>
      <c r="V236" s="129"/>
      <c r="W236" s="133">
        <f>SUM(W237:W242)</f>
        <v>173.4281</v>
      </c>
      <c r="X236" s="129"/>
      <c r="Y236" s="133">
        <f>SUM(Y237:Y242)</f>
        <v>3.8544320000000001</v>
      </c>
      <c r="Z236" s="129"/>
      <c r="AA236" s="134">
        <f>SUM(AA237:AA242)</f>
        <v>0.92889499999999992</v>
      </c>
      <c r="AR236" s="135" t="s">
        <v>108</v>
      </c>
      <c r="AT236" s="136" t="s">
        <v>77</v>
      </c>
      <c r="AU236" s="136" t="s">
        <v>22</v>
      </c>
      <c r="AY236" s="135" t="s">
        <v>152</v>
      </c>
      <c r="BK236" s="137">
        <f>SUM(BK237:BK242)</f>
        <v>0</v>
      </c>
    </row>
    <row r="237" spans="2:65" s="1" customFormat="1" ht="31.5" customHeight="1">
      <c r="B237" s="139"/>
      <c r="C237" s="140" t="s">
        <v>388</v>
      </c>
      <c r="D237" s="140" t="s">
        <v>154</v>
      </c>
      <c r="E237" s="141" t="s">
        <v>792</v>
      </c>
      <c r="F237" s="231" t="s">
        <v>793</v>
      </c>
      <c r="G237" s="231"/>
      <c r="H237" s="231"/>
      <c r="I237" s="231"/>
      <c r="J237" s="142" t="s">
        <v>169</v>
      </c>
      <c r="K237" s="143">
        <v>337.78</v>
      </c>
      <c r="L237" s="253">
        <v>0</v>
      </c>
      <c r="M237" s="254"/>
      <c r="N237" s="232">
        <f>ROUND(L237*K237,2)</f>
        <v>0</v>
      </c>
      <c r="O237" s="232"/>
      <c r="P237" s="232"/>
      <c r="Q237" s="232"/>
      <c r="R237" s="144"/>
      <c r="T237" s="145" t="s">
        <v>5</v>
      </c>
      <c r="U237" s="42" t="s">
        <v>43</v>
      </c>
      <c r="V237" s="146">
        <v>4.4999999999999998E-2</v>
      </c>
      <c r="W237" s="146">
        <f>V237*K237</f>
        <v>15.200099999999999</v>
      </c>
      <c r="X237" s="146">
        <v>0</v>
      </c>
      <c r="Y237" s="146">
        <f>X237*K237</f>
        <v>0</v>
      </c>
      <c r="Z237" s="146">
        <v>2.7499999999999998E-3</v>
      </c>
      <c r="AA237" s="147">
        <f>Z237*K237</f>
        <v>0.92889499999999992</v>
      </c>
      <c r="AR237" s="19" t="s">
        <v>239</v>
      </c>
      <c r="AT237" s="19" t="s">
        <v>154</v>
      </c>
      <c r="AU237" s="19" t="s">
        <v>108</v>
      </c>
      <c r="AY237" s="19" t="s">
        <v>152</v>
      </c>
      <c r="BE237" s="148">
        <f>IF(U237="základní",N237,0)</f>
        <v>0</v>
      </c>
      <c r="BF237" s="148">
        <f>IF(U237="snížená",N237,0)</f>
        <v>0</v>
      </c>
      <c r="BG237" s="148">
        <f>IF(U237="zákl. přenesená",N237,0)</f>
        <v>0</v>
      </c>
      <c r="BH237" s="148">
        <f>IF(U237="sníž. přenesená",N237,0)</f>
        <v>0</v>
      </c>
      <c r="BI237" s="148">
        <f>IF(U237="nulová",N237,0)</f>
        <v>0</v>
      </c>
      <c r="BJ237" s="19" t="s">
        <v>22</v>
      </c>
      <c r="BK237" s="148">
        <f>ROUND(L237*K237,2)</f>
        <v>0</v>
      </c>
      <c r="BL237" s="19" t="s">
        <v>239</v>
      </c>
      <c r="BM237" s="19" t="s">
        <v>794</v>
      </c>
    </row>
    <row r="238" spans="2:65" s="10" customFormat="1" ht="22.5" customHeight="1">
      <c r="B238" s="149"/>
      <c r="C238" s="150"/>
      <c r="D238" s="150"/>
      <c r="E238" s="151" t="s">
        <v>5</v>
      </c>
      <c r="F238" s="233" t="s">
        <v>795</v>
      </c>
      <c r="G238" s="234"/>
      <c r="H238" s="234"/>
      <c r="I238" s="234"/>
      <c r="J238" s="150"/>
      <c r="K238" s="152">
        <v>337.78</v>
      </c>
      <c r="L238" s="150"/>
      <c r="M238" s="150"/>
      <c r="N238" s="150"/>
      <c r="O238" s="150"/>
      <c r="P238" s="150"/>
      <c r="Q238" s="150"/>
      <c r="R238" s="153"/>
      <c r="T238" s="154"/>
      <c r="U238" s="150"/>
      <c r="V238" s="150"/>
      <c r="W238" s="150"/>
      <c r="X238" s="150"/>
      <c r="Y238" s="150"/>
      <c r="Z238" s="150"/>
      <c r="AA238" s="155"/>
      <c r="AT238" s="156" t="s">
        <v>161</v>
      </c>
      <c r="AU238" s="156" t="s">
        <v>108</v>
      </c>
      <c r="AV238" s="10" t="s">
        <v>108</v>
      </c>
      <c r="AW238" s="10" t="s">
        <v>36</v>
      </c>
      <c r="AX238" s="10" t="s">
        <v>22</v>
      </c>
      <c r="AY238" s="156" t="s">
        <v>152</v>
      </c>
    </row>
    <row r="239" spans="2:65" s="1" customFormat="1" ht="31.5" customHeight="1">
      <c r="B239" s="139"/>
      <c r="C239" s="140" t="s">
        <v>384</v>
      </c>
      <c r="D239" s="140" t="s">
        <v>154</v>
      </c>
      <c r="E239" s="141" t="s">
        <v>343</v>
      </c>
      <c r="F239" s="231" t="s">
        <v>344</v>
      </c>
      <c r="G239" s="231"/>
      <c r="H239" s="231"/>
      <c r="I239" s="231"/>
      <c r="J239" s="142" t="s">
        <v>169</v>
      </c>
      <c r="K239" s="143">
        <v>1130.2</v>
      </c>
      <c r="L239" s="253">
        <v>0</v>
      </c>
      <c r="M239" s="254"/>
      <c r="N239" s="232">
        <f>ROUND(L239*K239,2)</f>
        <v>0</v>
      </c>
      <c r="O239" s="232"/>
      <c r="P239" s="232"/>
      <c r="Q239" s="232"/>
      <c r="R239" s="144"/>
      <c r="T239" s="145" t="s">
        <v>5</v>
      </c>
      <c r="U239" s="42" t="s">
        <v>43</v>
      </c>
      <c r="V239" s="146">
        <v>0.14000000000000001</v>
      </c>
      <c r="W239" s="146">
        <f>V239*K239</f>
        <v>158.22800000000001</v>
      </c>
      <c r="X239" s="146">
        <v>1.16E-3</v>
      </c>
      <c r="Y239" s="146">
        <f>X239*K239</f>
        <v>1.311032</v>
      </c>
      <c r="Z239" s="146">
        <v>0</v>
      </c>
      <c r="AA239" s="147">
        <f>Z239*K239</f>
        <v>0</v>
      </c>
      <c r="AR239" s="19" t="s">
        <v>239</v>
      </c>
      <c r="AT239" s="19" t="s">
        <v>154</v>
      </c>
      <c r="AU239" s="19" t="s">
        <v>108</v>
      </c>
      <c r="AY239" s="19" t="s">
        <v>152</v>
      </c>
      <c r="BE239" s="148">
        <f>IF(U239="základní",N239,0)</f>
        <v>0</v>
      </c>
      <c r="BF239" s="148">
        <f>IF(U239="snížená",N239,0)</f>
        <v>0</v>
      </c>
      <c r="BG239" s="148">
        <f>IF(U239="zákl. přenesená",N239,0)</f>
        <v>0</v>
      </c>
      <c r="BH239" s="148">
        <f>IF(U239="sníž. přenesená",N239,0)</f>
        <v>0</v>
      </c>
      <c r="BI239" s="148">
        <f>IF(U239="nulová",N239,0)</f>
        <v>0</v>
      </c>
      <c r="BJ239" s="19" t="s">
        <v>22</v>
      </c>
      <c r="BK239" s="148">
        <f>ROUND(L239*K239,2)</f>
        <v>0</v>
      </c>
      <c r="BL239" s="19" t="s">
        <v>239</v>
      </c>
      <c r="BM239" s="19" t="s">
        <v>796</v>
      </c>
    </row>
    <row r="240" spans="2:65" s="1" customFormat="1" ht="31.5" customHeight="1">
      <c r="B240" s="139"/>
      <c r="C240" s="157" t="s">
        <v>797</v>
      </c>
      <c r="D240" s="157" t="s">
        <v>181</v>
      </c>
      <c r="E240" s="158" t="s">
        <v>347</v>
      </c>
      <c r="F240" s="235" t="s">
        <v>348</v>
      </c>
      <c r="G240" s="235"/>
      <c r="H240" s="235"/>
      <c r="I240" s="235"/>
      <c r="J240" s="159" t="s">
        <v>169</v>
      </c>
      <c r="K240" s="160">
        <v>565.20000000000005</v>
      </c>
      <c r="L240" s="253">
        <v>0</v>
      </c>
      <c r="M240" s="254"/>
      <c r="N240" s="236">
        <f>ROUND(L240*K240,2)</f>
        <v>0</v>
      </c>
      <c r="O240" s="232"/>
      <c r="P240" s="232"/>
      <c r="Q240" s="232"/>
      <c r="R240" s="144"/>
      <c r="T240" s="145" t="s">
        <v>5</v>
      </c>
      <c r="U240" s="42" t="s">
        <v>43</v>
      </c>
      <c r="V240" s="146">
        <v>0</v>
      </c>
      <c r="W240" s="146">
        <f>V240*K240</f>
        <v>0</v>
      </c>
      <c r="X240" s="146">
        <v>2.5000000000000001E-3</v>
      </c>
      <c r="Y240" s="146">
        <f>X240*K240</f>
        <v>1.413</v>
      </c>
      <c r="Z240" s="146">
        <v>0</v>
      </c>
      <c r="AA240" s="147">
        <f>Z240*K240</f>
        <v>0</v>
      </c>
      <c r="AR240" s="19" t="s">
        <v>317</v>
      </c>
      <c r="AT240" s="19" t="s">
        <v>181</v>
      </c>
      <c r="AU240" s="19" t="s">
        <v>108</v>
      </c>
      <c r="AY240" s="19" t="s">
        <v>152</v>
      </c>
      <c r="BE240" s="148">
        <f>IF(U240="základní",N240,0)</f>
        <v>0</v>
      </c>
      <c r="BF240" s="148">
        <f>IF(U240="snížená",N240,0)</f>
        <v>0</v>
      </c>
      <c r="BG240" s="148">
        <f>IF(U240="zákl. přenesená",N240,0)</f>
        <v>0</v>
      </c>
      <c r="BH240" s="148">
        <f>IF(U240="sníž. přenesená",N240,0)</f>
        <v>0</v>
      </c>
      <c r="BI240" s="148">
        <f>IF(U240="nulová",N240,0)</f>
        <v>0</v>
      </c>
      <c r="BJ240" s="19" t="s">
        <v>22</v>
      </c>
      <c r="BK240" s="148">
        <f>ROUND(L240*K240,2)</f>
        <v>0</v>
      </c>
      <c r="BL240" s="19" t="s">
        <v>239</v>
      </c>
      <c r="BM240" s="19" t="s">
        <v>798</v>
      </c>
    </row>
    <row r="241" spans="2:65" s="1" customFormat="1" ht="31.5" customHeight="1">
      <c r="B241" s="139"/>
      <c r="C241" s="157" t="s">
        <v>301</v>
      </c>
      <c r="D241" s="157" t="s">
        <v>181</v>
      </c>
      <c r="E241" s="158" t="s">
        <v>799</v>
      </c>
      <c r="F241" s="235" t="s">
        <v>800</v>
      </c>
      <c r="G241" s="235"/>
      <c r="H241" s="235"/>
      <c r="I241" s="235"/>
      <c r="J241" s="159" t="s">
        <v>169</v>
      </c>
      <c r="K241" s="160">
        <v>565.20000000000005</v>
      </c>
      <c r="L241" s="253">
        <v>0</v>
      </c>
      <c r="M241" s="254"/>
      <c r="N241" s="236">
        <f>ROUND(L241*K241,2)</f>
        <v>0</v>
      </c>
      <c r="O241" s="232"/>
      <c r="P241" s="232"/>
      <c r="Q241" s="232"/>
      <c r="R241" s="144"/>
      <c r="T241" s="145" t="s">
        <v>5</v>
      </c>
      <c r="U241" s="42" t="s">
        <v>43</v>
      </c>
      <c r="V241" s="146">
        <v>0</v>
      </c>
      <c r="W241" s="146">
        <f>V241*K241</f>
        <v>0</v>
      </c>
      <c r="X241" s="146">
        <v>2E-3</v>
      </c>
      <c r="Y241" s="146">
        <f>X241*K241</f>
        <v>1.1304000000000001</v>
      </c>
      <c r="Z241" s="146">
        <v>0</v>
      </c>
      <c r="AA241" s="147">
        <f>Z241*K241</f>
        <v>0</v>
      </c>
      <c r="AR241" s="19" t="s">
        <v>317</v>
      </c>
      <c r="AT241" s="19" t="s">
        <v>181</v>
      </c>
      <c r="AU241" s="19" t="s">
        <v>108</v>
      </c>
      <c r="AY241" s="19" t="s">
        <v>152</v>
      </c>
      <c r="BE241" s="148">
        <f>IF(U241="základní",N241,0)</f>
        <v>0</v>
      </c>
      <c r="BF241" s="148">
        <f>IF(U241="snížená",N241,0)</f>
        <v>0</v>
      </c>
      <c r="BG241" s="148">
        <f>IF(U241="zákl. přenesená",N241,0)</f>
        <v>0</v>
      </c>
      <c r="BH241" s="148">
        <f>IF(U241="sníž. přenesená",N241,0)</f>
        <v>0</v>
      </c>
      <c r="BI241" s="148">
        <f>IF(U241="nulová",N241,0)</f>
        <v>0</v>
      </c>
      <c r="BJ241" s="19" t="s">
        <v>22</v>
      </c>
      <c r="BK241" s="148">
        <f>ROUND(L241*K241,2)</f>
        <v>0</v>
      </c>
      <c r="BL241" s="19" t="s">
        <v>239</v>
      </c>
      <c r="BM241" s="19" t="s">
        <v>801</v>
      </c>
    </row>
    <row r="242" spans="2:65" s="1" customFormat="1" ht="31.5" customHeight="1">
      <c r="B242" s="139"/>
      <c r="C242" s="140" t="s">
        <v>392</v>
      </c>
      <c r="D242" s="140" t="s">
        <v>154</v>
      </c>
      <c r="E242" s="141" t="s">
        <v>355</v>
      </c>
      <c r="F242" s="231" t="s">
        <v>356</v>
      </c>
      <c r="G242" s="231"/>
      <c r="H242" s="231"/>
      <c r="I242" s="231"/>
      <c r="J242" s="142" t="s">
        <v>340</v>
      </c>
      <c r="K242" s="143">
        <v>3289.482</v>
      </c>
      <c r="L242" s="253">
        <v>0</v>
      </c>
      <c r="M242" s="254"/>
      <c r="N242" s="232">
        <f>ROUND(L242*K242,2)</f>
        <v>0</v>
      </c>
      <c r="O242" s="232"/>
      <c r="P242" s="232"/>
      <c r="Q242" s="232"/>
      <c r="R242" s="144"/>
      <c r="T242" s="145" t="s">
        <v>5</v>
      </c>
      <c r="U242" s="42" t="s">
        <v>43</v>
      </c>
      <c r="V242" s="146">
        <v>0</v>
      </c>
      <c r="W242" s="146">
        <f>V242*K242</f>
        <v>0</v>
      </c>
      <c r="X242" s="146">
        <v>0</v>
      </c>
      <c r="Y242" s="146">
        <f>X242*K242</f>
        <v>0</v>
      </c>
      <c r="Z242" s="146">
        <v>0</v>
      </c>
      <c r="AA242" s="147">
        <f>Z242*K242</f>
        <v>0</v>
      </c>
      <c r="AR242" s="19" t="s">
        <v>239</v>
      </c>
      <c r="AT242" s="19" t="s">
        <v>154</v>
      </c>
      <c r="AU242" s="19" t="s">
        <v>108</v>
      </c>
      <c r="AY242" s="19" t="s">
        <v>152</v>
      </c>
      <c r="BE242" s="148">
        <f>IF(U242="základní",N242,0)</f>
        <v>0</v>
      </c>
      <c r="BF242" s="148">
        <f>IF(U242="snížená",N242,0)</f>
        <v>0</v>
      </c>
      <c r="BG242" s="148">
        <f>IF(U242="zákl. přenesená",N242,0)</f>
        <v>0</v>
      </c>
      <c r="BH242" s="148">
        <f>IF(U242="sníž. přenesená",N242,0)</f>
        <v>0</v>
      </c>
      <c r="BI242" s="148">
        <f>IF(U242="nulová",N242,0)</f>
        <v>0</v>
      </c>
      <c r="BJ242" s="19" t="s">
        <v>22</v>
      </c>
      <c r="BK242" s="148">
        <f>ROUND(L242*K242,2)</f>
        <v>0</v>
      </c>
      <c r="BL242" s="19" t="s">
        <v>239</v>
      </c>
      <c r="BM242" s="19" t="s">
        <v>802</v>
      </c>
    </row>
    <row r="243" spans="2:65" s="9" customFormat="1" ht="29.85" customHeight="1">
      <c r="B243" s="128"/>
      <c r="C243" s="129"/>
      <c r="D243" s="138" t="s">
        <v>128</v>
      </c>
      <c r="E243" s="138"/>
      <c r="F243" s="138"/>
      <c r="G243" s="138"/>
      <c r="H243" s="138"/>
      <c r="I243" s="138"/>
      <c r="J243" s="138"/>
      <c r="K243" s="138"/>
      <c r="L243" s="138"/>
      <c r="M243" s="138"/>
      <c r="N243" s="241">
        <f>BK243</f>
        <v>0</v>
      </c>
      <c r="O243" s="242"/>
      <c r="P243" s="242"/>
      <c r="Q243" s="242"/>
      <c r="R243" s="131"/>
      <c r="T243" s="132"/>
      <c r="U243" s="129"/>
      <c r="V243" s="129"/>
      <c r="W243" s="133">
        <f>SUM(W244:W246)</f>
        <v>1.917</v>
      </c>
      <c r="X243" s="129"/>
      <c r="Y243" s="133">
        <f>SUM(Y244:Y246)</f>
        <v>1.2449999999999999E-2</v>
      </c>
      <c r="Z243" s="129"/>
      <c r="AA243" s="134">
        <f>SUM(AA244:AA246)</f>
        <v>5.1150000000000001E-2</v>
      </c>
      <c r="AR243" s="135" t="s">
        <v>108</v>
      </c>
      <c r="AT243" s="136" t="s">
        <v>77</v>
      </c>
      <c r="AU243" s="136" t="s">
        <v>22</v>
      </c>
      <c r="AY243" s="135" t="s">
        <v>152</v>
      </c>
      <c r="BK243" s="137">
        <f>SUM(BK244:BK246)</f>
        <v>0</v>
      </c>
    </row>
    <row r="244" spans="2:65" s="1" customFormat="1" ht="22.5" customHeight="1">
      <c r="B244" s="139"/>
      <c r="C244" s="140" t="s">
        <v>257</v>
      </c>
      <c r="D244" s="140" t="s">
        <v>154</v>
      </c>
      <c r="E244" s="141" t="s">
        <v>359</v>
      </c>
      <c r="F244" s="231" t="s">
        <v>360</v>
      </c>
      <c r="G244" s="231"/>
      <c r="H244" s="231"/>
      <c r="I244" s="231"/>
      <c r="J244" s="142" t="s">
        <v>361</v>
      </c>
      <c r="K244" s="143">
        <v>3</v>
      </c>
      <c r="L244" s="253">
        <v>0</v>
      </c>
      <c r="M244" s="254"/>
      <c r="N244" s="232">
        <f>ROUND(L244*K244,2)</f>
        <v>0</v>
      </c>
      <c r="O244" s="232"/>
      <c r="P244" s="232"/>
      <c r="Q244" s="232"/>
      <c r="R244" s="144"/>
      <c r="T244" s="145" t="s">
        <v>5</v>
      </c>
      <c r="U244" s="42" t="s">
        <v>43</v>
      </c>
      <c r="V244" s="146">
        <v>0.41399999999999998</v>
      </c>
      <c r="W244" s="146">
        <f>V244*K244</f>
        <v>1.242</v>
      </c>
      <c r="X244" s="146">
        <v>0</v>
      </c>
      <c r="Y244" s="146">
        <f>X244*K244</f>
        <v>0</v>
      </c>
      <c r="Z244" s="146">
        <v>1.7049999999999999E-2</v>
      </c>
      <c r="AA244" s="147">
        <f>Z244*K244</f>
        <v>5.1150000000000001E-2</v>
      </c>
      <c r="AR244" s="19" t="s">
        <v>239</v>
      </c>
      <c r="AT244" s="19" t="s">
        <v>154</v>
      </c>
      <c r="AU244" s="19" t="s">
        <v>108</v>
      </c>
      <c r="AY244" s="19" t="s">
        <v>152</v>
      </c>
      <c r="BE244" s="148">
        <f>IF(U244="základní",N244,0)</f>
        <v>0</v>
      </c>
      <c r="BF244" s="148">
        <f>IF(U244="snížená",N244,0)</f>
        <v>0</v>
      </c>
      <c r="BG244" s="148">
        <f>IF(U244="zákl. přenesená",N244,0)</f>
        <v>0</v>
      </c>
      <c r="BH244" s="148">
        <f>IF(U244="sníž. přenesená",N244,0)</f>
        <v>0</v>
      </c>
      <c r="BI244" s="148">
        <f>IF(U244="nulová",N244,0)</f>
        <v>0</v>
      </c>
      <c r="BJ244" s="19" t="s">
        <v>22</v>
      </c>
      <c r="BK244" s="148">
        <f>ROUND(L244*K244,2)</f>
        <v>0</v>
      </c>
      <c r="BL244" s="19" t="s">
        <v>239</v>
      </c>
      <c r="BM244" s="19" t="s">
        <v>803</v>
      </c>
    </row>
    <row r="245" spans="2:65" s="1" customFormat="1" ht="31.5" customHeight="1">
      <c r="B245" s="139"/>
      <c r="C245" s="140" t="s">
        <v>804</v>
      </c>
      <c r="D245" s="140" t="s">
        <v>154</v>
      </c>
      <c r="E245" s="141" t="s">
        <v>364</v>
      </c>
      <c r="F245" s="231" t="s">
        <v>365</v>
      </c>
      <c r="G245" s="231"/>
      <c r="H245" s="231"/>
      <c r="I245" s="231"/>
      <c r="J245" s="142" t="s">
        <v>361</v>
      </c>
      <c r="K245" s="143">
        <v>3</v>
      </c>
      <c r="L245" s="253">
        <v>0</v>
      </c>
      <c r="M245" s="254"/>
      <c r="N245" s="232">
        <f>ROUND(L245*K245,2)</f>
        <v>0</v>
      </c>
      <c r="O245" s="232"/>
      <c r="P245" s="232"/>
      <c r="Q245" s="232"/>
      <c r="R245" s="144"/>
      <c r="T245" s="145" t="s">
        <v>5</v>
      </c>
      <c r="U245" s="42" t="s">
        <v>43</v>
      </c>
      <c r="V245" s="146">
        <v>0.22500000000000001</v>
      </c>
      <c r="W245" s="146">
        <f>V245*K245</f>
        <v>0.67500000000000004</v>
      </c>
      <c r="X245" s="146">
        <v>4.15E-3</v>
      </c>
      <c r="Y245" s="146">
        <f>X245*K245</f>
        <v>1.2449999999999999E-2</v>
      </c>
      <c r="Z245" s="146">
        <v>0</v>
      </c>
      <c r="AA245" s="147">
        <f>Z245*K245</f>
        <v>0</v>
      </c>
      <c r="AR245" s="19" t="s">
        <v>239</v>
      </c>
      <c r="AT245" s="19" t="s">
        <v>154</v>
      </c>
      <c r="AU245" s="19" t="s">
        <v>108</v>
      </c>
      <c r="AY245" s="19" t="s">
        <v>152</v>
      </c>
      <c r="BE245" s="148">
        <f>IF(U245="základní",N245,0)</f>
        <v>0</v>
      </c>
      <c r="BF245" s="148">
        <f>IF(U245="snížená",N245,0)</f>
        <v>0</v>
      </c>
      <c r="BG245" s="148">
        <f>IF(U245="zákl. přenesená",N245,0)</f>
        <v>0</v>
      </c>
      <c r="BH245" s="148">
        <f>IF(U245="sníž. přenesená",N245,0)</f>
        <v>0</v>
      </c>
      <c r="BI245" s="148">
        <f>IF(U245="nulová",N245,0)</f>
        <v>0</v>
      </c>
      <c r="BJ245" s="19" t="s">
        <v>22</v>
      </c>
      <c r="BK245" s="148">
        <f>ROUND(L245*K245,2)</f>
        <v>0</v>
      </c>
      <c r="BL245" s="19" t="s">
        <v>239</v>
      </c>
      <c r="BM245" s="19" t="s">
        <v>805</v>
      </c>
    </row>
    <row r="246" spans="2:65" s="10" customFormat="1" ht="22.5" customHeight="1">
      <c r="B246" s="149"/>
      <c r="C246" s="150"/>
      <c r="D246" s="150"/>
      <c r="E246" s="151" t="s">
        <v>5</v>
      </c>
      <c r="F246" s="233" t="s">
        <v>177</v>
      </c>
      <c r="G246" s="234"/>
      <c r="H246" s="234"/>
      <c r="I246" s="234"/>
      <c r="J246" s="150"/>
      <c r="K246" s="152">
        <v>3</v>
      </c>
      <c r="L246" s="150"/>
      <c r="M246" s="150"/>
      <c r="N246" s="150"/>
      <c r="O246" s="150"/>
      <c r="P246" s="150"/>
      <c r="Q246" s="150"/>
      <c r="R246" s="153"/>
      <c r="T246" s="154"/>
      <c r="U246" s="150"/>
      <c r="V246" s="150"/>
      <c r="W246" s="150"/>
      <c r="X246" s="150"/>
      <c r="Y246" s="150"/>
      <c r="Z246" s="150"/>
      <c r="AA246" s="155"/>
      <c r="AT246" s="156" t="s">
        <v>161</v>
      </c>
      <c r="AU246" s="156" t="s">
        <v>108</v>
      </c>
      <c r="AV246" s="10" t="s">
        <v>108</v>
      </c>
      <c r="AW246" s="10" t="s">
        <v>36</v>
      </c>
      <c r="AX246" s="10" t="s">
        <v>22</v>
      </c>
      <c r="AY246" s="156" t="s">
        <v>152</v>
      </c>
    </row>
    <row r="247" spans="2:65" s="9" customFormat="1" ht="29.85" customHeight="1">
      <c r="B247" s="128"/>
      <c r="C247" s="129"/>
      <c r="D247" s="138" t="s">
        <v>129</v>
      </c>
      <c r="E247" s="138"/>
      <c r="F247" s="138"/>
      <c r="G247" s="138"/>
      <c r="H247" s="138"/>
      <c r="I247" s="138"/>
      <c r="J247" s="138"/>
      <c r="K247" s="138"/>
      <c r="L247" s="138"/>
      <c r="M247" s="138"/>
      <c r="N247" s="243">
        <f>BK247</f>
        <v>0</v>
      </c>
      <c r="O247" s="244"/>
      <c r="P247" s="244"/>
      <c r="Q247" s="244"/>
      <c r="R247" s="131"/>
      <c r="T247" s="132"/>
      <c r="U247" s="129"/>
      <c r="V247" s="129"/>
      <c r="W247" s="133">
        <f>SUM(W248:W249)</f>
        <v>24.3</v>
      </c>
      <c r="X247" s="129"/>
      <c r="Y247" s="133">
        <f>SUM(Y248:Y249)</f>
        <v>2.8199999999999999E-2</v>
      </c>
      <c r="Z247" s="129"/>
      <c r="AA247" s="134">
        <f>SUM(AA248:AA249)</f>
        <v>0</v>
      </c>
      <c r="AR247" s="135" t="s">
        <v>108</v>
      </c>
      <c r="AT247" s="136" t="s">
        <v>77</v>
      </c>
      <c r="AU247" s="136" t="s">
        <v>22</v>
      </c>
      <c r="AY247" s="135" t="s">
        <v>152</v>
      </c>
      <c r="BK247" s="137">
        <f>SUM(BK248:BK249)</f>
        <v>0</v>
      </c>
    </row>
    <row r="248" spans="2:65" s="1" customFormat="1" ht="31.5" customHeight="1">
      <c r="B248" s="139"/>
      <c r="C248" s="140" t="s">
        <v>806</v>
      </c>
      <c r="D248" s="140" t="s">
        <v>154</v>
      </c>
      <c r="E248" s="141" t="s">
        <v>807</v>
      </c>
      <c r="F248" s="231" t="s">
        <v>808</v>
      </c>
      <c r="G248" s="231"/>
      <c r="H248" s="231"/>
      <c r="I248" s="231"/>
      <c r="J248" s="142" t="s">
        <v>165</v>
      </c>
      <c r="K248" s="143">
        <v>60</v>
      </c>
      <c r="L248" s="253">
        <v>0</v>
      </c>
      <c r="M248" s="254"/>
      <c r="N248" s="232">
        <f>ROUND(L248*K248,2)</f>
        <v>0</v>
      </c>
      <c r="O248" s="232"/>
      <c r="P248" s="232"/>
      <c r="Q248" s="232"/>
      <c r="R248" s="144"/>
      <c r="T248" s="145" t="s">
        <v>5</v>
      </c>
      <c r="U248" s="42" t="s">
        <v>43</v>
      </c>
      <c r="V248" s="146">
        <v>0.40500000000000003</v>
      </c>
      <c r="W248" s="146">
        <f>V248*K248</f>
        <v>24.3</v>
      </c>
      <c r="X248" s="146">
        <v>4.6999999999999999E-4</v>
      </c>
      <c r="Y248" s="146">
        <f>X248*K248</f>
        <v>2.8199999999999999E-2</v>
      </c>
      <c r="Z248" s="146">
        <v>0</v>
      </c>
      <c r="AA248" s="147">
        <f>Z248*K248</f>
        <v>0</v>
      </c>
      <c r="AR248" s="19" t="s">
        <v>239</v>
      </c>
      <c r="AT248" s="19" t="s">
        <v>154</v>
      </c>
      <c r="AU248" s="19" t="s">
        <v>108</v>
      </c>
      <c r="AY248" s="19" t="s">
        <v>152</v>
      </c>
      <c r="BE248" s="148">
        <f>IF(U248="základní",N248,0)</f>
        <v>0</v>
      </c>
      <c r="BF248" s="148">
        <f>IF(U248="snížená",N248,0)</f>
        <v>0</v>
      </c>
      <c r="BG248" s="148">
        <f>IF(U248="zákl. přenesená",N248,0)</f>
        <v>0</v>
      </c>
      <c r="BH248" s="148">
        <f>IF(U248="sníž. přenesená",N248,0)</f>
        <v>0</v>
      </c>
      <c r="BI248" s="148">
        <f>IF(U248="nulová",N248,0)</f>
        <v>0</v>
      </c>
      <c r="BJ248" s="19" t="s">
        <v>22</v>
      </c>
      <c r="BK248" s="148">
        <f>ROUND(L248*K248,2)</f>
        <v>0</v>
      </c>
      <c r="BL248" s="19" t="s">
        <v>239</v>
      </c>
      <c r="BM248" s="19" t="s">
        <v>809</v>
      </c>
    </row>
    <row r="249" spans="2:65" s="1" customFormat="1" ht="31.5" customHeight="1">
      <c r="B249" s="139"/>
      <c r="C249" s="140" t="s">
        <v>810</v>
      </c>
      <c r="D249" s="140" t="s">
        <v>154</v>
      </c>
      <c r="E249" s="141" t="s">
        <v>372</v>
      </c>
      <c r="F249" s="231" t="s">
        <v>373</v>
      </c>
      <c r="G249" s="231"/>
      <c r="H249" s="231"/>
      <c r="I249" s="231"/>
      <c r="J249" s="142" t="s">
        <v>340</v>
      </c>
      <c r="K249" s="143">
        <v>171.6</v>
      </c>
      <c r="L249" s="253">
        <v>0</v>
      </c>
      <c r="M249" s="254"/>
      <c r="N249" s="232">
        <f>ROUND(L249*K249,2)</f>
        <v>0</v>
      </c>
      <c r="O249" s="232"/>
      <c r="P249" s="232"/>
      <c r="Q249" s="232"/>
      <c r="R249" s="144"/>
      <c r="T249" s="145" t="s">
        <v>5</v>
      </c>
      <c r="U249" s="42" t="s">
        <v>43</v>
      </c>
      <c r="V249" s="146">
        <v>0</v>
      </c>
      <c r="W249" s="146">
        <f>V249*K249</f>
        <v>0</v>
      </c>
      <c r="X249" s="146">
        <v>0</v>
      </c>
      <c r="Y249" s="146">
        <f>X249*K249</f>
        <v>0</v>
      </c>
      <c r="Z249" s="146">
        <v>0</v>
      </c>
      <c r="AA249" s="147">
        <f>Z249*K249</f>
        <v>0</v>
      </c>
      <c r="AR249" s="19" t="s">
        <v>239</v>
      </c>
      <c r="AT249" s="19" t="s">
        <v>154</v>
      </c>
      <c r="AU249" s="19" t="s">
        <v>108</v>
      </c>
      <c r="AY249" s="19" t="s">
        <v>152</v>
      </c>
      <c r="BE249" s="148">
        <f>IF(U249="základní",N249,0)</f>
        <v>0</v>
      </c>
      <c r="BF249" s="148">
        <f>IF(U249="snížená",N249,0)</f>
        <v>0</v>
      </c>
      <c r="BG249" s="148">
        <f>IF(U249="zákl. přenesená",N249,0)</f>
        <v>0</v>
      </c>
      <c r="BH249" s="148">
        <f>IF(U249="sníž. přenesená",N249,0)</f>
        <v>0</v>
      </c>
      <c r="BI249" s="148">
        <f>IF(U249="nulová",N249,0)</f>
        <v>0</v>
      </c>
      <c r="BJ249" s="19" t="s">
        <v>22</v>
      </c>
      <c r="BK249" s="148">
        <f>ROUND(L249*K249,2)</f>
        <v>0</v>
      </c>
      <c r="BL249" s="19" t="s">
        <v>239</v>
      </c>
      <c r="BM249" s="19" t="s">
        <v>811</v>
      </c>
    </row>
    <row r="250" spans="2:65" s="9" customFormat="1" ht="29.85" customHeight="1">
      <c r="B250" s="128"/>
      <c r="C250" s="129"/>
      <c r="D250" s="138" t="s">
        <v>672</v>
      </c>
      <c r="E250" s="138"/>
      <c r="F250" s="138"/>
      <c r="G250" s="138"/>
      <c r="H250" s="138"/>
      <c r="I250" s="138"/>
      <c r="J250" s="138"/>
      <c r="K250" s="138"/>
      <c r="L250" s="138"/>
      <c r="M250" s="138"/>
      <c r="N250" s="241">
        <f>BK250</f>
        <v>0</v>
      </c>
      <c r="O250" s="242"/>
      <c r="P250" s="242"/>
      <c r="Q250" s="242"/>
      <c r="R250" s="131"/>
      <c r="T250" s="132"/>
      <c r="U250" s="129"/>
      <c r="V250" s="129"/>
      <c r="W250" s="133">
        <f>SUM(W251:W252)</f>
        <v>19.040000000000003</v>
      </c>
      <c r="X250" s="129"/>
      <c r="Y250" s="133">
        <f>SUM(Y251:Y252)</f>
        <v>2.8E-3</v>
      </c>
      <c r="Z250" s="129"/>
      <c r="AA250" s="134">
        <f>SUM(AA251:AA252)</f>
        <v>0</v>
      </c>
      <c r="AR250" s="135" t="s">
        <v>108</v>
      </c>
      <c r="AT250" s="136" t="s">
        <v>77</v>
      </c>
      <c r="AU250" s="136" t="s">
        <v>22</v>
      </c>
      <c r="AY250" s="135" t="s">
        <v>152</v>
      </c>
      <c r="BK250" s="137">
        <f>SUM(BK251:BK252)</f>
        <v>0</v>
      </c>
    </row>
    <row r="251" spans="2:65" s="1" customFormat="1" ht="31.5" customHeight="1">
      <c r="B251" s="139"/>
      <c r="C251" s="140" t="s">
        <v>812</v>
      </c>
      <c r="D251" s="140" t="s">
        <v>154</v>
      </c>
      <c r="E251" s="141" t="s">
        <v>813</v>
      </c>
      <c r="F251" s="231" t="s">
        <v>814</v>
      </c>
      <c r="G251" s="231"/>
      <c r="H251" s="231"/>
      <c r="I251" s="231"/>
      <c r="J251" s="142" t="s">
        <v>361</v>
      </c>
      <c r="K251" s="143">
        <v>56</v>
      </c>
      <c r="L251" s="253">
        <v>0</v>
      </c>
      <c r="M251" s="254"/>
      <c r="N251" s="232">
        <f>ROUND(L251*K251,2)</f>
        <v>0</v>
      </c>
      <c r="O251" s="232"/>
      <c r="P251" s="232"/>
      <c r="Q251" s="232"/>
      <c r="R251" s="144"/>
      <c r="T251" s="145" t="s">
        <v>5</v>
      </c>
      <c r="U251" s="42" t="s">
        <v>43</v>
      </c>
      <c r="V251" s="146">
        <v>0.34</v>
      </c>
      <c r="W251" s="146">
        <f>V251*K251</f>
        <v>19.040000000000003</v>
      </c>
      <c r="X251" s="146">
        <v>5.0000000000000002E-5</v>
      </c>
      <c r="Y251" s="146">
        <f>X251*K251</f>
        <v>2.8E-3</v>
      </c>
      <c r="Z251" s="146">
        <v>0</v>
      </c>
      <c r="AA251" s="147">
        <f>Z251*K251</f>
        <v>0</v>
      </c>
      <c r="AR251" s="19" t="s">
        <v>239</v>
      </c>
      <c r="AT251" s="19" t="s">
        <v>154</v>
      </c>
      <c r="AU251" s="19" t="s">
        <v>108</v>
      </c>
      <c r="AY251" s="19" t="s">
        <v>152</v>
      </c>
      <c r="BE251" s="148">
        <f>IF(U251="základní",N251,0)</f>
        <v>0</v>
      </c>
      <c r="BF251" s="148">
        <f>IF(U251="snížená",N251,0)</f>
        <v>0</v>
      </c>
      <c r="BG251" s="148">
        <f>IF(U251="zákl. přenesená",N251,0)</f>
        <v>0</v>
      </c>
      <c r="BH251" s="148">
        <f>IF(U251="sníž. přenesená",N251,0)</f>
        <v>0</v>
      </c>
      <c r="BI251" s="148">
        <f>IF(U251="nulová",N251,0)</f>
        <v>0</v>
      </c>
      <c r="BJ251" s="19" t="s">
        <v>22</v>
      </c>
      <c r="BK251" s="148">
        <f>ROUND(L251*K251,2)</f>
        <v>0</v>
      </c>
      <c r="BL251" s="19" t="s">
        <v>239</v>
      </c>
      <c r="BM251" s="19" t="s">
        <v>815</v>
      </c>
    </row>
    <row r="252" spans="2:65" s="10" customFormat="1" ht="22.5" customHeight="1">
      <c r="B252" s="149"/>
      <c r="C252" s="150"/>
      <c r="D252" s="150"/>
      <c r="E252" s="151" t="s">
        <v>5</v>
      </c>
      <c r="F252" s="233" t="s">
        <v>314</v>
      </c>
      <c r="G252" s="234"/>
      <c r="H252" s="234"/>
      <c r="I252" s="234"/>
      <c r="J252" s="150"/>
      <c r="K252" s="152">
        <v>56</v>
      </c>
      <c r="L252" s="150"/>
      <c r="M252" s="150"/>
      <c r="N252" s="150"/>
      <c r="O252" s="150"/>
      <c r="P252" s="150"/>
      <c r="Q252" s="150"/>
      <c r="R252" s="153"/>
      <c r="T252" s="154"/>
      <c r="U252" s="150"/>
      <c r="V252" s="150"/>
      <c r="W252" s="150"/>
      <c r="X252" s="150"/>
      <c r="Y252" s="150"/>
      <c r="Z252" s="150"/>
      <c r="AA252" s="155"/>
      <c r="AT252" s="156" t="s">
        <v>161</v>
      </c>
      <c r="AU252" s="156" t="s">
        <v>108</v>
      </c>
      <c r="AV252" s="10" t="s">
        <v>108</v>
      </c>
      <c r="AW252" s="10" t="s">
        <v>36</v>
      </c>
      <c r="AX252" s="10" t="s">
        <v>22</v>
      </c>
      <c r="AY252" s="156" t="s">
        <v>152</v>
      </c>
    </row>
    <row r="253" spans="2:65" s="9" customFormat="1" ht="29.85" customHeight="1">
      <c r="B253" s="128"/>
      <c r="C253" s="129"/>
      <c r="D253" s="138" t="s">
        <v>130</v>
      </c>
      <c r="E253" s="138"/>
      <c r="F253" s="138"/>
      <c r="G253" s="138"/>
      <c r="H253" s="138"/>
      <c r="I253" s="138"/>
      <c r="J253" s="138"/>
      <c r="K253" s="138"/>
      <c r="L253" s="138"/>
      <c r="M253" s="138"/>
      <c r="N253" s="243">
        <f>BK253</f>
        <v>0</v>
      </c>
      <c r="O253" s="244"/>
      <c r="P253" s="244"/>
      <c r="Q253" s="244"/>
      <c r="R253" s="131"/>
      <c r="T253" s="132"/>
      <c r="U253" s="129"/>
      <c r="V253" s="129"/>
      <c r="W253" s="133">
        <f>SUM(W254:W259)</f>
        <v>241.601</v>
      </c>
      <c r="X253" s="129"/>
      <c r="Y253" s="133">
        <f>SUM(Y254:Y259)</f>
        <v>0</v>
      </c>
      <c r="Z253" s="129"/>
      <c r="AA253" s="134">
        <f>SUM(AA254:AA259)</f>
        <v>3.6999999999999998E-2</v>
      </c>
      <c r="AR253" s="135" t="s">
        <v>108</v>
      </c>
      <c r="AT253" s="136" t="s">
        <v>77</v>
      </c>
      <c r="AU253" s="136" t="s">
        <v>22</v>
      </c>
      <c r="AY253" s="135" t="s">
        <v>152</v>
      </c>
      <c r="BK253" s="137">
        <f>SUM(BK254:BK259)</f>
        <v>0</v>
      </c>
    </row>
    <row r="254" spans="2:65" s="1" customFormat="1" ht="22.5" customHeight="1">
      <c r="B254" s="139"/>
      <c r="C254" s="140" t="s">
        <v>584</v>
      </c>
      <c r="D254" s="140" t="s">
        <v>154</v>
      </c>
      <c r="E254" s="141" t="s">
        <v>598</v>
      </c>
      <c r="F254" s="231" t="s">
        <v>599</v>
      </c>
      <c r="G254" s="231"/>
      <c r="H254" s="231"/>
      <c r="I254" s="231"/>
      <c r="J254" s="142" t="s">
        <v>165</v>
      </c>
      <c r="K254" s="143">
        <v>265</v>
      </c>
      <c r="L254" s="253">
        <v>0</v>
      </c>
      <c r="M254" s="254"/>
      <c r="N254" s="232">
        <f>ROUND(L254*K254,2)</f>
        <v>0</v>
      </c>
      <c r="O254" s="232"/>
      <c r="P254" s="232"/>
      <c r="Q254" s="232"/>
      <c r="R254" s="144"/>
      <c r="T254" s="145" t="s">
        <v>5</v>
      </c>
      <c r="U254" s="42" t="s">
        <v>43</v>
      </c>
      <c r="V254" s="146">
        <v>0.438</v>
      </c>
      <c r="W254" s="146">
        <f>V254*K254</f>
        <v>116.07</v>
      </c>
      <c r="X254" s="146">
        <v>0</v>
      </c>
      <c r="Y254" s="146">
        <f>X254*K254</f>
        <v>0</v>
      </c>
      <c r="Z254" s="146">
        <v>0</v>
      </c>
      <c r="AA254" s="147">
        <f>Z254*K254</f>
        <v>0</v>
      </c>
      <c r="AR254" s="19" t="s">
        <v>239</v>
      </c>
      <c r="AT254" s="19" t="s">
        <v>154</v>
      </c>
      <c r="AU254" s="19" t="s">
        <v>108</v>
      </c>
      <c r="AY254" s="19" t="s">
        <v>152</v>
      </c>
      <c r="BE254" s="148">
        <f>IF(U254="základní",N254,0)</f>
        <v>0</v>
      </c>
      <c r="BF254" s="148">
        <f>IF(U254="snížená",N254,0)</f>
        <v>0</v>
      </c>
      <c r="BG254" s="148">
        <f>IF(U254="zákl. přenesená",N254,0)</f>
        <v>0</v>
      </c>
      <c r="BH254" s="148">
        <f>IF(U254="sníž. přenesená",N254,0)</f>
        <v>0</v>
      </c>
      <c r="BI254" s="148">
        <f>IF(U254="nulová",N254,0)</f>
        <v>0</v>
      </c>
      <c r="BJ254" s="19" t="s">
        <v>22</v>
      </c>
      <c r="BK254" s="148">
        <f>ROUND(L254*K254,2)</f>
        <v>0</v>
      </c>
      <c r="BL254" s="19" t="s">
        <v>239</v>
      </c>
      <c r="BM254" s="19" t="s">
        <v>816</v>
      </c>
    </row>
    <row r="255" spans="2:65" s="10" customFormat="1" ht="22.5" customHeight="1">
      <c r="B255" s="149"/>
      <c r="C255" s="150"/>
      <c r="D255" s="150"/>
      <c r="E255" s="151" t="s">
        <v>5</v>
      </c>
      <c r="F255" s="233" t="s">
        <v>817</v>
      </c>
      <c r="G255" s="234"/>
      <c r="H255" s="234"/>
      <c r="I255" s="234"/>
      <c r="J255" s="150"/>
      <c r="K255" s="152">
        <v>265</v>
      </c>
      <c r="L255" s="150"/>
      <c r="M255" s="150"/>
      <c r="N255" s="150"/>
      <c r="O255" s="150"/>
      <c r="P255" s="150"/>
      <c r="Q255" s="150"/>
      <c r="R255" s="153"/>
      <c r="T255" s="154"/>
      <c r="U255" s="150"/>
      <c r="V255" s="150"/>
      <c r="W255" s="150"/>
      <c r="X255" s="150"/>
      <c r="Y255" s="150"/>
      <c r="Z255" s="150"/>
      <c r="AA255" s="155"/>
      <c r="AT255" s="156" t="s">
        <v>161</v>
      </c>
      <c r="AU255" s="156" t="s">
        <v>108</v>
      </c>
      <c r="AV255" s="10" t="s">
        <v>108</v>
      </c>
      <c r="AW255" s="10" t="s">
        <v>36</v>
      </c>
      <c r="AX255" s="10" t="s">
        <v>22</v>
      </c>
      <c r="AY255" s="156" t="s">
        <v>152</v>
      </c>
    </row>
    <row r="256" spans="2:65" s="1" customFormat="1" ht="31.5" customHeight="1">
      <c r="B256" s="139"/>
      <c r="C256" s="140" t="s">
        <v>818</v>
      </c>
      <c r="D256" s="140" t="s">
        <v>154</v>
      </c>
      <c r="E256" s="141" t="s">
        <v>819</v>
      </c>
      <c r="F256" s="231" t="s">
        <v>820</v>
      </c>
      <c r="G256" s="231"/>
      <c r="H256" s="231"/>
      <c r="I256" s="231"/>
      <c r="J256" s="142" t="s">
        <v>734</v>
      </c>
      <c r="K256" s="143">
        <v>1</v>
      </c>
      <c r="L256" s="253">
        <v>0</v>
      </c>
      <c r="M256" s="254"/>
      <c r="N256" s="232">
        <f>ROUND(L256*K256,2)</f>
        <v>0</v>
      </c>
      <c r="O256" s="232"/>
      <c r="P256" s="232"/>
      <c r="Q256" s="232"/>
      <c r="R256" s="144"/>
      <c r="T256" s="145" t="s">
        <v>5</v>
      </c>
      <c r="U256" s="42" t="s">
        <v>43</v>
      </c>
      <c r="V256" s="146">
        <v>1.5609999999999999</v>
      </c>
      <c r="W256" s="146">
        <f>V256*K256</f>
        <v>1.5609999999999999</v>
      </c>
      <c r="X256" s="146">
        <v>0</v>
      </c>
      <c r="Y256" s="146">
        <f>X256*K256</f>
        <v>0</v>
      </c>
      <c r="Z256" s="146">
        <v>3.6999999999999998E-2</v>
      </c>
      <c r="AA256" s="147">
        <f>Z256*K256</f>
        <v>3.6999999999999998E-2</v>
      </c>
      <c r="AR256" s="19" t="s">
        <v>239</v>
      </c>
      <c r="AT256" s="19" t="s">
        <v>154</v>
      </c>
      <c r="AU256" s="19" t="s">
        <v>108</v>
      </c>
      <c r="AY256" s="19" t="s">
        <v>152</v>
      </c>
      <c r="BE256" s="148">
        <f>IF(U256="základní",N256,0)</f>
        <v>0</v>
      </c>
      <c r="BF256" s="148">
        <f>IF(U256="snížená",N256,0)</f>
        <v>0</v>
      </c>
      <c r="BG256" s="148">
        <f>IF(U256="zákl. přenesená",N256,0)</f>
        <v>0</v>
      </c>
      <c r="BH256" s="148">
        <f>IF(U256="sníž. přenesená",N256,0)</f>
        <v>0</v>
      </c>
      <c r="BI256" s="148">
        <f>IF(U256="nulová",N256,0)</f>
        <v>0</v>
      </c>
      <c r="BJ256" s="19" t="s">
        <v>22</v>
      </c>
      <c r="BK256" s="148">
        <f>ROUND(L256*K256,2)</f>
        <v>0</v>
      </c>
      <c r="BL256" s="19" t="s">
        <v>239</v>
      </c>
      <c r="BM256" s="19" t="s">
        <v>821</v>
      </c>
    </row>
    <row r="257" spans="2:65" s="10" customFormat="1" ht="22.5" customHeight="1">
      <c r="B257" s="149"/>
      <c r="C257" s="150"/>
      <c r="D257" s="150"/>
      <c r="E257" s="151" t="s">
        <v>5</v>
      </c>
      <c r="F257" s="233" t="s">
        <v>22</v>
      </c>
      <c r="G257" s="234"/>
      <c r="H257" s="234"/>
      <c r="I257" s="234"/>
      <c r="J257" s="150"/>
      <c r="K257" s="152">
        <v>1</v>
      </c>
      <c r="L257" s="150"/>
      <c r="M257" s="150"/>
      <c r="N257" s="150"/>
      <c r="O257" s="150"/>
      <c r="P257" s="150"/>
      <c r="Q257" s="150"/>
      <c r="R257" s="153"/>
      <c r="T257" s="154"/>
      <c r="U257" s="150"/>
      <c r="V257" s="150"/>
      <c r="W257" s="150"/>
      <c r="X257" s="150"/>
      <c r="Y257" s="150"/>
      <c r="Z257" s="150"/>
      <c r="AA257" s="155"/>
      <c r="AT257" s="156" t="s">
        <v>161</v>
      </c>
      <c r="AU257" s="156" t="s">
        <v>108</v>
      </c>
      <c r="AV257" s="10" t="s">
        <v>108</v>
      </c>
      <c r="AW257" s="10" t="s">
        <v>36</v>
      </c>
      <c r="AX257" s="10" t="s">
        <v>22</v>
      </c>
      <c r="AY257" s="156" t="s">
        <v>152</v>
      </c>
    </row>
    <row r="258" spans="2:65" s="1" customFormat="1" ht="31.5" customHeight="1">
      <c r="B258" s="139"/>
      <c r="C258" s="140" t="s">
        <v>822</v>
      </c>
      <c r="D258" s="140" t="s">
        <v>154</v>
      </c>
      <c r="E258" s="141" t="s">
        <v>823</v>
      </c>
      <c r="F258" s="231" t="s">
        <v>824</v>
      </c>
      <c r="G258" s="231"/>
      <c r="H258" s="231"/>
      <c r="I258" s="231"/>
      <c r="J258" s="142" t="s">
        <v>165</v>
      </c>
      <c r="K258" s="143">
        <v>490</v>
      </c>
      <c r="L258" s="253">
        <v>0</v>
      </c>
      <c r="M258" s="254"/>
      <c r="N258" s="232">
        <f>ROUND(L258*K258,2)</f>
        <v>0</v>
      </c>
      <c r="O258" s="232"/>
      <c r="P258" s="232"/>
      <c r="Q258" s="232"/>
      <c r="R258" s="144"/>
      <c r="T258" s="145" t="s">
        <v>5</v>
      </c>
      <c r="U258" s="42" t="s">
        <v>43</v>
      </c>
      <c r="V258" s="146">
        <v>0.253</v>
      </c>
      <c r="W258" s="146">
        <f>V258*K258</f>
        <v>123.97</v>
      </c>
      <c r="X258" s="146">
        <v>0</v>
      </c>
      <c r="Y258" s="146">
        <f>X258*K258</f>
        <v>0</v>
      </c>
      <c r="Z258" s="146">
        <v>0</v>
      </c>
      <c r="AA258" s="147">
        <f>Z258*K258</f>
        <v>0</v>
      </c>
      <c r="AR258" s="19" t="s">
        <v>239</v>
      </c>
      <c r="AT258" s="19" t="s">
        <v>154</v>
      </c>
      <c r="AU258" s="19" t="s">
        <v>108</v>
      </c>
      <c r="AY258" s="19" t="s">
        <v>152</v>
      </c>
      <c r="BE258" s="148">
        <f>IF(U258="základní",N258,0)</f>
        <v>0</v>
      </c>
      <c r="BF258" s="148">
        <f>IF(U258="snížená",N258,0)</f>
        <v>0</v>
      </c>
      <c r="BG258" s="148">
        <f>IF(U258="zákl. přenesená",N258,0)</f>
        <v>0</v>
      </c>
      <c r="BH258" s="148">
        <f>IF(U258="sníž. přenesená",N258,0)</f>
        <v>0</v>
      </c>
      <c r="BI258" s="148">
        <f>IF(U258="nulová",N258,0)</f>
        <v>0</v>
      </c>
      <c r="BJ258" s="19" t="s">
        <v>22</v>
      </c>
      <c r="BK258" s="148">
        <f>ROUND(L258*K258,2)</f>
        <v>0</v>
      </c>
      <c r="BL258" s="19" t="s">
        <v>239</v>
      </c>
      <c r="BM258" s="19" t="s">
        <v>825</v>
      </c>
    </row>
    <row r="259" spans="2:65" s="10" customFormat="1" ht="22.5" customHeight="1">
      <c r="B259" s="149"/>
      <c r="C259" s="150"/>
      <c r="D259" s="150"/>
      <c r="E259" s="151" t="s">
        <v>5</v>
      </c>
      <c r="F259" s="233" t="s">
        <v>826</v>
      </c>
      <c r="G259" s="234"/>
      <c r="H259" s="234"/>
      <c r="I259" s="234"/>
      <c r="J259" s="150"/>
      <c r="K259" s="152">
        <v>490</v>
      </c>
      <c r="L259" s="150"/>
      <c r="M259" s="150"/>
      <c r="N259" s="150"/>
      <c r="O259" s="150"/>
      <c r="P259" s="150"/>
      <c r="Q259" s="150"/>
      <c r="R259" s="153"/>
      <c r="T259" s="154"/>
      <c r="U259" s="150"/>
      <c r="V259" s="150"/>
      <c r="W259" s="150"/>
      <c r="X259" s="150"/>
      <c r="Y259" s="150"/>
      <c r="Z259" s="150"/>
      <c r="AA259" s="155"/>
      <c r="AT259" s="156" t="s">
        <v>161</v>
      </c>
      <c r="AU259" s="156" t="s">
        <v>108</v>
      </c>
      <c r="AV259" s="10" t="s">
        <v>108</v>
      </c>
      <c r="AW259" s="10" t="s">
        <v>36</v>
      </c>
      <c r="AX259" s="10" t="s">
        <v>22</v>
      </c>
      <c r="AY259" s="156" t="s">
        <v>152</v>
      </c>
    </row>
    <row r="260" spans="2:65" s="9" customFormat="1" ht="29.85" customHeight="1">
      <c r="B260" s="128"/>
      <c r="C260" s="129"/>
      <c r="D260" s="138" t="s">
        <v>673</v>
      </c>
      <c r="E260" s="138"/>
      <c r="F260" s="138"/>
      <c r="G260" s="138"/>
      <c r="H260" s="138"/>
      <c r="I260" s="138"/>
      <c r="J260" s="138"/>
      <c r="K260" s="138"/>
      <c r="L260" s="138"/>
      <c r="M260" s="138"/>
      <c r="N260" s="243">
        <f>BK260</f>
        <v>0</v>
      </c>
      <c r="O260" s="244"/>
      <c r="P260" s="244"/>
      <c r="Q260" s="244"/>
      <c r="R260" s="131"/>
      <c r="T260" s="132"/>
      <c r="U260" s="129"/>
      <c r="V260" s="129"/>
      <c r="W260" s="133">
        <f>SUM(W261:W264)</f>
        <v>152.00099999999998</v>
      </c>
      <c r="X260" s="129"/>
      <c r="Y260" s="133">
        <f>SUM(Y261:Y264)</f>
        <v>4.5363853999999995</v>
      </c>
      <c r="Z260" s="129"/>
      <c r="AA260" s="134">
        <f>SUM(AA261:AA264)</f>
        <v>12.085768399999999</v>
      </c>
      <c r="AR260" s="135" t="s">
        <v>108</v>
      </c>
      <c r="AT260" s="136" t="s">
        <v>77</v>
      </c>
      <c r="AU260" s="136" t="s">
        <v>22</v>
      </c>
      <c r="AY260" s="135" t="s">
        <v>152</v>
      </c>
      <c r="BK260" s="137">
        <f>SUM(BK261:BK264)</f>
        <v>0</v>
      </c>
    </row>
    <row r="261" spans="2:65" s="1" customFormat="1" ht="44.25" customHeight="1">
      <c r="B261" s="139"/>
      <c r="C261" s="140" t="s">
        <v>400</v>
      </c>
      <c r="D261" s="140" t="s">
        <v>154</v>
      </c>
      <c r="E261" s="141" t="s">
        <v>827</v>
      </c>
      <c r="F261" s="231" t="s">
        <v>828</v>
      </c>
      <c r="G261" s="231"/>
      <c r="H261" s="231"/>
      <c r="I261" s="231"/>
      <c r="J261" s="142" t="s">
        <v>169</v>
      </c>
      <c r="K261" s="143">
        <v>337.78</v>
      </c>
      <c r="L261" s="253">
        <v>0</v>
      </c>
      <c r="M261" s="254"/>
      <c r="N261" s="232">
        <f>ROUND(L261*K261,2)</f>
        <v>0</v>
      </c>
      <c r="O261" s="232"/>
      <c r="P261" s="232"/>
      <c r="Q261" s="232"/>
      <c r="R261" s="144"/>
      <c r="T261" s="145" t="s">
        <v>5</v>
      </c>
      <c r="U261" s="42" t="s">
        <v>43</v>
      </c>
      <c r="V261" s="146">
        <v>0.157</v>
      </c>
      <c r="W261" s="146">
        <f>V261*K261</f>
        <v>53.031459999999996</v>
      </c>
      <c r="X261" s="146">
        <v>0</v>
      </c>
      <c r="Y261" s="146">
        <f>X261*K261</f>
        <v>0</v>
      </c>
      <c r="Z261" s="146">
        <v>3.5779999999999999E-2</v>
      </c>
      <c r="AA261" s="147">
        <f>Z261*K261</f>
        <v>12.085768399999999</v>
      </c>
      <c r="AR261" s="19" t="s">
        <v>239</v>
      </c>
      <c r="AT261" s="19" t="s">
        <v>154</v>
      </c>
      <c r="AU261" s="19" t="s">
        <v>108</v>
      </c>
      <c r="AY261" s="19" t="s">
        <v>152</v>
      </c>
      <c r="BE261" s="148">
        <f>IF(U261="základní",N261,0)</f>
        <v>0</v>
      </c>
      <c r="BF261" s="148">
        <f>IF(U261="snížená",N261,0)</f>
        <v>0</v>
      </c>
      <c r="BG261" s="148">
        <f>IF(U261="zákl. přenesená",N261,0)</f>
        <v>0</v>
      </c>
      <c r="BH261" s="148">
        <f>IF(U261="sníž. přenesená",N261,0)</f>
        <v>0</v>
      </c>
      <c r="BI261" s="148">
        <f>IF(U261="nulová",N261,0)</f>
        <v>0</v>
      </c>
      <c r="BJ261" s="19" t="s">
        <v>22</v>
      </c>
      <c r="BK261" s="148">
        <f>ROUND(L261*K261,2)</f>
        <v>0</v>
      </c>
      <c r="BL261" s="19" t="s">
        <v>239</v>
      </c>
      <c r="BM261" s="19" t="s">
        <v>829</v>
      </c>
    </row>
    <row r="262" spans="2:65" s="10" customFormat="1" ht="22.5" customHeight="1">
      <c r="B262" s="149"/>
      <c r="C262" s="150"/>
      <c r="D262" s="150"/>
      <c r="E262" s="151" t="s">
        <v>5</v>
      </c>
      <c r="F262" s="233" t="s">
        <v>795</v>
      </c>
      <c r="G262" s="234"/>
      <c r="H262" s="234"/>
      <c r="I262" s="234"/>
      <c r="J262" s="150"/>
      <c r="K262" s="152">
        <v>337.78</v>
      </c>
      <c r="L262" s="150"/>
      <c r="M262" s="150"/>
      <c r="N262" s="150"/>
      <c r="O262" s="150"/>
      <c r="P262" s="150"/>
      <c r="Q262" s="150"/>
      <c r="R262" s="153"/>
      <c r="T262" s="154"/>
      <c r="U262" s="150"/>
      <c r="V262" s="150"/>
      <c r="W262" s="150"/>
      <c r="X262" s="150"/>
      <c r="Y262" s="150"/>
      <c r="Z262" s="150"/>
      <c r="AA262" s="155"/>
      <c r="AT262" s="156" t="s">
        <v>161</v>
      </c>
      <c r="AU262" s="156" t="s">
        <v>108</v>
      </c>
      <c r="AV262" s="10" t="s">
        <v>108</v>
      </c>
      <c r="AW262" s="10" t="s">
        <v>36</v>
      </c>
      <c r="AX262" s="10" t="s">
        <v>22</v>
      </c>
      <c r="AY262" s="156" t="s">
        <v>152</v>
      </c>
    </row>
    <row r="263" spans="2:65" s="1" customFormat="1" ht="31.5" customHeight="1">
      <c r="B263" s="139"/>
      <c r="C263" s="140" t="s">
        <v>491</v>
      </c>
      <c r="D263" s="140" t="s">
        <v>154</v>
      </c>
      <c r="E263" s="141" t="s">
        <v>830</v>
      </c>
      <c r="F263" s="231" t="s">
        <v>831</v>
      </c>
      <c r="G263" s="231"/>
      <c r="H263" s="231"/>
      <c r="I263" s="231"/>
      <c r="J263" s="142" t="s">
        <v>169</v>
      </c>
      <c r="K263" s="143">
        <v>337.78</v>
      </c>
      <c r="L263" s="253">
        <v>0</v>
      </c>
      <c r="M263" s="254"/>
      <c r="N263" s="232">
        <f>ROUND(L263*K263,2)</f>
        <v>0</v>
      </c>
      <c r="O263" s="232"/>
      <c r="P263" s="232"/>
      <c r="Q263" s="232"/>
      <c r="R263" s="144"/>
      <c r="T263" s="145" t="s">
        <v>5</v>
      </c>
      <c r="U263" s="42" t="s">
        <v>43</v>
      </c>
      <c r="V263" s="146">
        <v>0.29299999999999998</v>
      </c>
      <c r="W263" s="146">
        <f>V263*K263</f>
        <v>98.969539999999981</v>
      </c>
      <c r="X263" s="146">
        <v>1.3429999999999999E-2</v>
      </c>
      <c r="Y263" s="146">
        <f>X263*K263</f>
        <v>4.5363853999999995</v>
      </c>
      <c r="Z263" s="146">
        <v>0</v>
      </c>
      <c r="AA263" s="147">
        <f>Z263*K263</f>
        <v>0</v>
      </c>
      <c r="AR263" s="19" t="s">
        <v>239</v>
      </c>
      <c r="AT263" s="19" t="s">
        <v>154</v>
      </c>
      <c r="AU263" s="19" t="s">
        <v>108</v>
      </c>
      <c r="AY263" s="19" t="s">
        <v>152</v>
      </c>
      <c r="BE263" s="148">
        <f>IF(U263="základní",N263,0)</f>
        <v>0</v>
      </c>
      <c r="BF263" s="148">
        <f>IF(U263="snížená",N263,0)</f>
        <v>0</v>
      </c>
      <c r="BG263" s="148">
        <f>IF(U263="zákl. přenesená",N263,0)</f>
        <v>0</v>
      </c>
      <c r="BH263" s="148">
        <f>IF(U263="sníž. přenesená",N263,0)</f>
        <v>0</v>
      </c>
      <c r="BI263" s="148">
        <f>IF(U263="nulová",N263,0)</f>
        <v>0</v>
      </c>
      <c r="BJ263" s="19" t="s">
        <v>22</v>
      </c>
      <c r="BK263" s="148">
        <f>ROUND(L263*K263,2)</f>
        <v>0</v>
      </c>
      <c r="BL263" s="19" t="s">
        <v>239</v>
      </c>
      <c r="BM263" s="19" t="s">
        <v>832</v>
      </c>
    </row>
    <row r="264" spans="2:65" s="1" customFormat="1" ht="31.5" customHeight="1">
      <c r="B264" s="139"/>
      <c r="C264" s="140" t="s">
        <v>495</v>
      </c>
      <c r="D264" s="140" t="s">
        <v>154</v>
      </c>
      <c r="E264" s="141" t="s">
        <v>833</v>
      </c>
      <c r="F264" s="231" t="s">
        <v>834</v>
      </c>
      <c r="G264" s="231"/>
      <c r="H264" s="231"/>
      <c r="I264" s="231"/>
      <c r="J264" s="142" t="s">
        <v>340</v>
      </c>
      <c r="K264" s="143">
        <v>6208.3959999999997</v>
      </c>
      <c r="L264" s="253">
        <v>0</v>
      </c>
      <c r="M264" s="254"/>
      <c r="N264" s="232">
        <f>ROUND(L264*K264,2)</f>
        <v>0</v>
      </c>
      <c r="O264" s="232"/>
      <c r="P264" s="232"/>
      <c r="Q264" s="232"/>
      <c r="R264" s="144"/>
      <c r="T264" s="145" t="s">
        <v>5</v>
      </c>
      <c r="U264" s="42" t="s">
        <v>43</v>
      </c>
      <c r="V264" s="146">
        <v>0</v>
      </c>
      <c r="W264" s="146">
        <f>V264*K264</f>
        <v>0</v>
      </c>
      <c r="X264" s="146">
        <v>0</v>
      </c>
      <c r="Y264" s="146">
        <f>X264*K264</f>
        <v>0</v>
      </c>
      <c r="Z264" s="146">
        <v>0</v>
      </c>
      <c r="AA264" s="147">
        <f>Z264*K264</f>
        <v>0</v>
      </c>
      <c r="AR264" s="19" t="s">
        <v>239</v>
      </c>
      <c r="AT264" s="19" t="s">
        <v>154</v>
      </c>
      <c r="AU264" s="19" t="s">
        <v>108</v>
      </c>
      <c r="AY264" s="19" t="s">
        <v>152</v>
      </c>
      <c r="BE264" s="148">
        <f>IF(U264="základní",N264,0)</f>
        <v>0</v>
      </c>
      <c r="BF264" s="148">
        <f>IF(U264="snížená",N264,0)</f>
        <v>0</v>
      </c>
      <c r="BG264" s="148">
        <f>IF(U264="zákl. přenesená",N264,0)</f>
        <v>0</v>
      </c>
      <c r="BH264" s="148">
        <f>IF(U264="sníž. přenesená",N264,0)</f>
        <v>0</v>
      </c>
      <c r="BI264" s="148">
        <f>IF(U264="nulová",N264,0)</f>
        <v>0</v>
      </c>
      <c r="BJ264" s="19" t="s">
        <v>22</v>
      </c>
      <c r="BK264" s="148">
        <f>ROUND(L264*K264,2)</f>
        <v>0</v>
      </c>
      <c r="BL264" s="19" t="s">
        <v>239</v>
      </c>
      <c r="BM264" s="19" t="s">
        <v>835</v>
      </c>
    </row>
    <row r="265" spans="2:65" s="9" customFormat="1" ht="29.85" customHeight="1">
      <c r="B265" s="128"/>
      <c r="C265" s="129"/>
      <c r="D265" s="138" t="s">
        <v>674</v>
      </c>
      <c r="E265" s="138"/>
      <c r="F265" s="138"/>
      <c r="G265" s="138"/>
      <c r="H265" s="138"/>
      <c r="I265" s="138"/>
      <c r="J265" s="138"/>
      <c r="K265" s="138"/>
      <c r="L265" s="138"/>
      <c r="M265" s="138"/>
      <c r="N265" s="241">
        <f>BK265</f>
        <v>0</v>
      </c>
      <c r="O265" s="242"/>
      <c r="P265" s="242"/>
      <c r="Q265" s="242"/>
      <c r="R265" s="131"/>
      <c r="T265" s="132"/>
      <c r="U265" s="129"/>
      <c r="V265" s="129"/>
      <c r="W265" s="133">
        <f>SUM(W266:W267)</f>
        <v>236.10821999999996</v>
      </c>
      <c r="X265" s="129"/>
      <c r="Y265" s="133">
        <f>SUM(Y266:Y267)</f>
        <v>4.0736267999999995</v>
      </c>
      <c r="Z265" s="129"/>
      <c r="AA265" s="134">
        <f>SUM(AA266:AA267)</f>
        <v>0</v>
      </c>
      <c r="AR265" s="135" t="s">
        <v>108</v>
      </c>
      <c r="AT265" s="136" t="s">
        <v>77</v>
      </c>
      <c r="AU265" s="136" t="s">
        <v>22</v>
      </c>
      <c r="AY265" s="135" t="s">
        <v>152</v>
      </c>
      <c r="BK265" s="137">
        <f>SUM(BK266:BK267)</f>
        <v>0</v>
      </c>
    </row>
    <row r="266" spans="2:65" s="1" customFormat="1" ht="31.5" customHeight="1">
      <c r="B266" s="139"/>
      <c r="C266" s="140" t="s">
        <v>836</v>
      </c>
      <c r="D266" s="140" t="s">
        <v>154</v>
      </c>
      <c r="E266" s="141" t="s">
        <v>837</v>
      </c>
      <c r="F266" s="231" t="s">
        <v>838</v>
      </c>
      <c r="G266" s="231"/>
      <c r="H266" s="231"/>
      <c r="I266" s="231"/>
      <c r="J266" s="142" t="s">
        <v>169</v>
      </c>
      <c r="K266" s="143">
        <v>337.78</v>
      </c>
      <c r="L266" s="253">
        <v>0</v>
      </c>
      <c r="M266" s="254"/>
      <c r="N266" s="232">
        <f>ROUND(L266*K266,2)</f>
        <v>0</v>
      </c>
      <c r="O266" s="232"/>
      <c r="P266" s="232"/>
      <c r="Q266" s="232"/>
      <c r="R266" s="144"/>
      <c r="T266" s="145" t="s">
        <v>5</v>
      </c>
      <c r="U266" s="42" t="s">
        <v>43</v>
      </c>
      <c r="V266" s="146">
        <v>0.69899999999999995</v>
      </c>
      <c r="W266" s="146">
        <f>V266*K266</f>
        <v>236.10821999999996</v>
      </c>
      <c r="X266" s="146">
        <v>1.206E-2</v>
      </c>
      <c r="Y266" s="146">
        <f>X266*K266</f>
        <v>4.0736267999999995</v>
      </c>
      <c r="Z266" s="146">
        <v>0</v>
      </c>
      <c r="AA266" s="147">
        <f>Z266*K266</f>
        <v>0</v>
      </c>
      <c r="AR266" s="19" t="s">
        <v>239</v>
      </c>
      <c r="AT266" s="19" t="s">
        <v>154</v>
      </c>
      <c r="AU266" s="19" t="s">
        <v>108</v>
      </c>
      <c r="AY266" s="19" t="s">
        <v>152</v>
      </c>
      <c r="BE266" s="148">
        <f>IF(U266="základní",N266,0)</f>
        <v>0</v>
      </c>
      <c r="BF266" s="148">
        <f>IF(U266="snížená",N266,0)</f>
        <v>0</v>
      </c>
      <c r="BG266" s="148">
        <f>IF(U266="zákl. přenesená",N266,0)</f>
        <v>0</v>
      </c>
      <c r="BH266" s="148">
        <f>IF(U266="sníž. přenesená",N266,0)</f>
        <v>0</v>
      </c>
      <c r="BI266" s="148">
        <f>IF(U266="nulová",N266,0)</f>
        <v>0</v>
      </c>
      <c r="BJ266" s="19" t="s">
        <v>22</v>
      </c>
      <c r="BK266" s="148">
        <f>ROUND(L266*K266,2)</f>
        <v>0</v>
      </c>
      <c r="BL266" s="19" t="s">
        <v>239</v>
      </c>
      <c r="BM266" s="19" t="s">
        <v>839</v>
      </c>
    </row>
    <row r="267" spans="2:65" s="10" customFormat="1" ht="22.5" customHeight="1">
      <c r="B267" s="149"/>
      <c r="C267" s="150"/>
      <c r="D267" s="150"/>
      <c r="E267" s="151" t="s">
        <v>5</v>
      </c>
      <c r="F267" s="233" t="s">
        <v>795</v>
      </c>
      <c r="G267" s="234"/>
      <c r="H267" s="234"/>
      <c r="I267" s="234"/>
      <c r="J267" s="150"/>
      <c r="K267" s="152">
        <v>337.78</v>
      </c>
      <c r="L267" s="150"/>
      <c r="M267" s="150"/>
      <c r="N267" s="150"/>
      <c r="O267" s="150"/>
      <c r="P267" s="150"/>
      <c r="Q267" s="150"/>
      <c r="R267" s="153"/>
      <c r="T267" s="154"/>
      <c r="U267" s="150"/>
      <c r="V267" s="150"/>
      <c r="W267" s="150"/>
      <c r="X267" s="150"/>
      <c r="Y267" s="150"/>
      <c r="Z267" s="150"/>
      <c r="AA267" s="155"/>
      <c r="AT267" s="156" t="s">
        <v>161</v>
      </c>
      <c r="AU267" s="156" t="s">
        <v>108</v>
      </c>
      <c r="AV267" s="10" t="s">
        <v>108</v>
      </c>
      <c r="AW267" s="10" t="s">
        <v>36</v>
      </c>
      <c r="AX267" s="10" t="s">
        <v>22</v>
      </c>
      <c r="AY267" s="156" t="s">
        <v>152</v>
      </c>
    </row>
    <row r="268" spans="2:65" s="9" customFormat="1" ht="29.85" customHeight="1">
      <c r="B268" s="128"/>
      <c r="C268" s="129"/>
      <c r="D268" s="138" t="s">
        <v>131</v>
      </c>
      <c r="E268" s="138"/>
      <c r="F268" s="138"/>
      <c r="G268" s="138"/>
      <c r="H268" s="138"/>
      <c r="I268" s="138"/>
      <c r="J268" s="138"/>
      <c r="K268" s="138"/>
      <c r="L268" s="138"/>
      <c r="M268" s="138"/>
      <c r="N268" s="243">
        <f>BK268</f>
        <v>0</v>
      </c>
      <c r="O268" s="244"/>
      <c r="P268" s="244"/>
      <c r="Q268" s="244"/>
      <c r="R268" s="131"/>
      <c r="T268" s="132"/>
      <c r="U268" s="129"/>
      <c r="V268" s="129"/>
      <c r="W268" s="133">
        <f>SUM(W269:W277)</f>
        <v>274.0027</v>
      </c>
      <c r="X268" s="129"/>
      <c r="Y268" s="133">
        <f>SUM(Y269:Y277)</f>
        <v>0.80673299999999992</v>
      </c>
      <c r="Z268" s="129"/>
      <c r="AA268" s="134">
        <f>SUM(AA269:AA277)</f>
        <v>0.50953840000000006</v>
      </c>
      <c r="AR268" s="135" t="s">
        <v>108</v>
      </c>
      <c r="AT268" s="136" t="s">
        <v>77</v>
      </c>
      <c r="AU268" s="136" t="s">
        <v>22</v>
      </c>
      <c r="AY268" s="135" t="s">
        <v>152</v>
      </c>
      <c r="BK268" s="137">
        <f>SUM(BK269:BK277)</f>
        <v>0</v>
      </c>
    </row>
    <row r="269" spans="2:65" s="1" customFormat="1" ht="31.5" customHeight="1">
      <c r="B269" s="139"/>
      <c r="C269" s="140" t="s">
        <v>592</v>
      </c>
      <c r="D269" s="140" t="s">
        <v>154</v>
      </c>
      <c r="E269" s="141" t="s">
        <v>380</v>
      </c>
      <c r="F269" s="231" t="s">
        <v>381</v>
      </c>
      <c r="G269" s="231"/>
      <c r="H269" s="231"/>
      <c r="I269" s="231"/>
      <c r="J269" s="142" t="s">
        <v>165</v>
      </c>
      <c r="K269" s="143">
        <v>128.54</v>
      </c>
      <c r="L269" s="253">
        <v>0</v>
      </c>
      <c r="M269" s="254"/>
      <c r="N269" s="232">
        <f>ROUND(L269*K269,2)</f>
        <v>0</v>
      </c>
      <c r="O269" s="232"/>
      <c r="P269" s="232"/>
      <c r="Q269" s="232"/>
      <c r="R269" s="144"/>
      <c r="T269" s="145" t="s">
        <v>5</v>
      </c>
      <c r="U269" s="42" t="s">
        <v>43</v>
      </c>
      <c r="V269" s="146">
        <v>0.43</v>
      </c>
      <c r="W269" s="146">
        <f>V269*K269</f>
        <v>55.272199999999998</v>
      </c>
      <c r="X269" s="146">
        <v>0</v>
      </c>
      <c r="Y269" s="146">
        <f>X269*K269</f>
        <v>0</v>
      </c>
      <c r="Z269" s="146">
        <v>1.91E-3</v>
      </c>
      <c r="AA269" s="147">
        <f>Z269*K269</f>
        <v>0.24551139999999999</v>
      </c>
      <c r="AR269" s="19" t="s">
        <v>239</v>
      </c>
      <c r="AT269" s="19" t="s">
        <v>154</v>
      </c>
      <c r="AU269" s="19" t="s">
        <v>108</v>
      </c>
      <c r="AY269" s="19" t="s">
        <v>152</v>
      </c>
      <c r="BE269" s="148">
        <f>IF(U269="základní",N269,0)</f>
        <v>0</v>
      </c>
      <c r="BF269" s="148">
        <f>IF(U269="snížená",N269,0)</f>
        <v>0</v>
      </c>
      <c r="BG269" s="148">
        <f>IF(U269="zákl. přenesená",N269,0)</f>
        <v>0</v>
      </c>
      <c r="BH269" s="148">
        <f>IF(U269="sníž. přenesená",N269,0)</f>
        <v>0</v>
      </c>
      <c r="BI269" s="148">
        <f>IF(U269="nulová",N269,0)</f>
        <v>0</v>
      </c>
      <c r="BJ269" s="19" t="s">
        <v>22</v>
      </c>
      <c r="BK269" s="148">
        <f>ROUND(L269*K269,2)</f>
        <v>0</v>
      </c>
      <c r="BL269" s="19" t="s">
        <v>239</v>
      </c>
      <c r="BM269" s="19" t="s">
        <v>840</v>
      </c>
    </row>
    <row r="270" spans="2:65" s="10" customFormat="1" ht="22.5" customHeight="1">
      <c r="B270" s="149"/>
      <c r="C270" s="150"/>
      <c r="D270" s="150"/>
      <c r="E270" s="151" t="s">
        <v>5</v>
      </c>
      <c r="F270" s="233" t="s">
        <v>841</v>
      </c>
      <c r="G270" s="234"/>
      <c r="H270" s="234"/>
      <c r="I270" s="234"/>
      <c r="J270" s="150"/>
      <c r="K270" s="152">
        <v>128.54</v>
      </c>
      <c r="L270" s="150"/>
      <c r="M270" s="150"/>
      <c r="N270" s="150"/>
      <c r="O270" s="150"/>
      <c r="P270" s="150"/>
      <c r="Q270" s="150"/>
      <c r="R270" s="153"/>
      <c r="T270" s="154"/>
      <c r="U270" s="150"/>
      <c r="V270" s="150"/>
      <c r="W270" s="150"/>
      <c r="X270" s="150"/>
      <c r="Y270" s="150"/>
      <c r="Z270" s="150"/>
      <c r="AA270" s="155"/>
      <c r="AT270" s="156" t="s">
        <v>161</v>
      </c>
      <c r="AU270" s="156" t="s">
        <v>108</v>
      </c>
      <c r="AV270" s="10" t="s">
        <v>108</v>
      </c>
      <c r="AW270" s="10" t="s">
        <v>36</v>
      </c>
      <c r="AX270" s="10" t="s">
        <v>22</v>
      </c>
      <c r="AY270" s="156" t="s">
        <v>152</v>
      </c>
    </row>
    <row r="271" spans="2:65" s="1" customFormat="1" ht="22.5" customHeight="1">
      <c r="B271" s="139"/>
      <c r="C271" s="140" t="s">
        <v>396</v>
      </c>
      <c r="D271" s="140" t="s">
        <v>154</v>
      </c>
      <c r="E271" s="141" t="s">
        <v>385</v>
      </c>
      <c r="F271" s="231" t="s">
        <v>386</v>
      </c>
      <c r="G271" s="231"/>
      <c r="H271" s="231"/>
      <c r="I271" s="231"/>
      <c r="J271" s="142" t="s">
        <v>165</v>
      </c>
      <c r="K271" s="143">
        <v>158.1</v>
      </c>
      <c r="L271" s="253">
        <v>0</v>
      </c>
      <c r="M271" s="254"/>
      <c r="N271" s="232">
        <f>ROUND(L271*K271,2)</f>
        <v>0</v>
      </c>
      <c r="O271" s="232"/>
      <c r="P271" s="232"/>
      <c r="Q271" s="232"/>
      <c r="R271" s="144"/>
      <c r="T271" s="145" t="s">
        <v>5</v>
      </c>
      <c r="U271" s="42" t="s">
        <v>43</v>
      </c>
      <c r="V271" s="146">
        <v>0.19500000000000001</v>
      </c>
      <c r="W271" s="146">
        <f>V271*K271</f>
        <v>30.829499999999999</v>
      </c>
      <c r="X271" s="146">
        <v>0</v>
      </c>
      <c r="Y271" s="146">
        <f>X271*K271</f>
        <v>0</v>
      </c>
      <c r="Z271" s="146">
        <v>1.67E-3</v>
      </c>
      <c r="AA271" s="147">
        <f>Z271*K271</f>
        <v>0.26402700000000001</v>
      </c>
      <c r="AR271" s="19" t="s">
        <v>239</v>
      </c>
      <c r="AT271" s="19" t="s">
        <v>154</v>
      </c>
      <c r="AU271" s="19" t="s">
        <v>108</v>
      </c>
      <c r="AY271" s="19" t="s">
        <v>152</v>
      </c>
      <c r="BE271" s="148">
        <f>IF(U271="základní",N271,0)</f>
        <v>0</v>
      </c>
      <c r="BF271" s="148">
        <f>IF(U271="snížená",N271,0)</f>
        <v>0</v>
      </c>
      <c r="BG271" s="148">
        <f>IF(U271="zákl. přenesená",N271,0)</f>
        <v>0</v>
      </c>
      <c r="BH271" s="148">
        <f>IF(U271="sníž. přenesená",N271,0)</f>
        <v>0</v>
      </c>
      <c r="BI271" s="148">
        <f>IF(U271="nulová",N271,0)</f>
        <v>0</v>
      </c>
      <c r="BJ271" s="19" t="s">
        <v>22</v>
      </c>
      <c r="BK271" s="148">
        <f>ROUND(L271*K271,2)</f>
        <v>0</v>
      </c>
      <c r="BL271" s="19" t="s">
        <v>239</v>
      </c>
      <c r="BM271" s="19" t="s">
        <v>842</v>
      </c>
    </row>
    <row r="272" spans="2:65" s="1" customFormat="1" ht="31.5" customHeight="1">
      <c r="B272" s="139"/>
      <c r="C272" s="140" t="s">
        <v>408</v>
      </c>
      <c r="D272" s="140" t="s">
        <v>154</v>
      </c>
      <c r="E272" s="141" t="s">
        <v>389</v>
      </c>
      <c r="F272" s="231" t="s">
        <v>390</v>
      </c>
      <c r="G272" s="231"/>
      <c r="H272" s="231"/>
      <c r="I272" s="231"/>
      <c r="J272" s="142" t="s">
        <v>165</v>
      </c>
      <c r="K272" s="143">
        <v>158.1</v>
      </c>
      <c r="L272" s="253">
        <v>0</v>
      </c>
      <c r="M272" s="254"/>
      <c r="N272" s="232">
        <f>ROUND(L272*K272,2)</f>
        <v>0</v>
      </c>
      <c r="O272" s="232"/>
      <c r="P272" s="232"/>
      <c r="Q272" s="232"/>
      <c r="R272" s="144"/>
      <c r="T272" s="145" t="s">
        <v>5</v>
      </c>
      <c r="U272" s="42" t="s">
        <v>43</v>
      </c>
      <c r="V272" s="146">
        <v>0.34699999999999998</v>
      </c>
      <c r="W272" s="146">
        <f>V272*K272</f>
        <v>54.860699999999994</v>
      </c>
      <c r="X272" s="146">
        <v>1.4599999999999999E-3</v>
      </c>
      <c r="Y272" s="146">
        <f>X272*K272</f>
        <v>0.23082599999999998</v>
      </c>
      <c r="Z272" s="146">
        <v>0</v>
      </c>
      <c r="AA272" s="147">
        <f>Z272*K272</f>
        <v>0</v>
      </c>
      <c r="AR272" s="19" t="s">
        <v>239</v>
      </c>
      <c r="AT272" s="19" t="s">
        <v>154</v>
      </c>
      <c r="AU272" s="19" t="s">
        <v>108</v>
      </c>
      <c r="AY272" s="19" t="s">
        <v>152</v>
      </c>
      <c r="BE272" s="148">
        <f>IF(U272="základní",N272,0)</f>
        <v>0</v>
      </c>
      <c r="BF272" s="148">
        <f>IF(U272="snížená",N272,0)</f>
        <v>0</v>
      </c>
      <c r="BG272" s="148">
        <f>IF(U272="zákl. přenesená",N272,0)</f>
        <v>0</v>
      </c>
      <c r="BH272" s="148">
        <f>IF(U272="sníž. přenesená",N272,0)</f>
        <v>0</v>
      </c>
      <c r="BI272" s="148">
        <f>IF(U272="nulová",N272,0)</f>
        <v>0</v>
      </c>
      <c r="BJ272" s="19" t="s">
        <v>22</v>
      </c>
      <c r="BK272" s="148">
        <f>ROUND(L272*K272,2)</f>
        <v>0</v>
      </c>
      <c r="BL272" s="19" t="s">
        <v>239</v>
      </c>
      <c r="BM272" s="19" t="s">
        <v>843</v>
      </c>
    </row>
    <row r="273" spans="2:65" s="1" customFormat="1" ht="44.25" customHeight="1">
      <c r="B273" s="139"/>
      <c r="C273" s="140" t="s">
        <v>420</v>
      </c>
      <c r="D273" s="140" t="s">
        <v>154</v>
      </c>
      <c r="E273" s="141" t="s">
        <v>844</v>
      </c>
      <c r="F273" s="231" t="s">
        <v>845</v>
      </c>
      <c r="G273" s="231"/>
      <c r="H273" s="231"/>
      <c r="I273" s="231"/>
      <c r="J273" s="142" t="s">
        <v>165</v>
      </c>
      <c r="K273" s="143">
        <v>178.9</v>
      </c>
      <c r="L273" s="253">
        <v>0</v>
      </c>
      <c r="M273" s="254"/>
      <c r="N273" s="232">
        <f>ROUND(L273*K273,2)</f>
        <v>0</v>
      </c>
      <c r="O273" s="232"/>
      <c r="P273" s="232"/>
      <c r="Q273" s="232"/>
      <c r="R273" s="144"/>
      <c r="T273" s="145" t="s">
        <v>5</v>
      </c>
      <c r="U273" s="42" t="s">
        <v>43</v>
      </c>
      <c r="V273" s="146">
        <v>0.625</v>
      </c>
      <c r="W273" s="146">
        <f>V273*K273</f>
        <v>111.8125</v>
      </c>
      <c r="X273" s="146">
        <v>2.5699999999999998E-3</v>
      </c>
      <c r="Y273" s="146">
        <f>X273*K273</f>
        <v>0.45977299999999999</v>
      </c>
      <c r="Z273" s="146">
        <v>0</v>
      </c>
      <c r="AA273" s="147">
        <f>Z273*K273</f>
        <v>0</v>
      </c>
      <c r="AR273" s="19" t="s">
        <v>239</v>
      </c>
      <c r="AT273" s="19" t="s">
        <v>154</v>
      </c>
      <c r="AU273" s="19" t="s">
        <v>108</v>
      </c>
      <c r="AY273" s="19" t="s">
        <v>152</v>
      </c>
      <c r="BE273" s="148">
        <f>IF(U273="základní",N273,0)</f>
        <v>0</v>
      </c>
      <c r="BF273" s="148">
        <f>IF(U273="snížená",N273,0)</f>
        <v>0</v>
      </c>
      <c r="BG273" s="148">
        <f>IF(U273="zákl. přenesená",N273,0)</f>
        <v>0</v>
      </c>
      <c r="BH273" s="148">
        <f>IF(U273="sníž. přenesená",N273,0)</f>
        <v>0</v>
      </c>
      <c r="BI273" s="148">
        <f>IF(U273="nulová",N273,0)</f>
        <v>0</v>
      </c>
      <c r="BJ273" s="19" t="s">
        <v>22</v>
      </c>
      <c r="BK273" s="148">
        <f>ROUND(L273*K273,2)</f>
        <v>0</v>
      </c>
      <c r="BL273" s="19" t="s">
        <v>239</v>
      </c>
      <c r="BM273" s="19" t="s">
        <v>846</v>
      </c>
    </row>
    <row r="274" spans="2:65" s="1" customFormat="1" ht="44.25" customHeight="1">
      <c r="B274" s="139"/>
      <c r="C274" s="140" t="s">
        <v>606</v>
      </c>
      <c r="D274" s="140" t="s">
        <v>154</v>
      </c>
      <c r="E274" s="141" t="s">
        <v>847</v>
      </c>
      <c r="F274" s="231" t="s">
        <v>848</v>
      </c>
      <c r="G274" s="231"/>
      <c r="H274" s="231"/>
      <c r="I274" s="231"/>
      <c r="J274" s="142" t="s">
        <v>165</v>
      </c>
      <c r="K274" s="143">
        <v>26</v>
      </c>
      <c r="L274" s="253">
        <v>0</v>
      </c>
      <c r="M274" s="254"/>
      <c r="N274" s="232">
        <f>ROUND(L274*K274,2)</f>
        <v>0</v>
      </c>
      <c r="O274" s="232"/>
      <c r="P274" s="232"/>
      <c r="Q274" s="232"/>
      <c r="R274" s="144"/>
      <c r="T274" s="145" t="s">
        <v>5</v>
      </c>
      <c r="U274" s="42" t="s">
        <v>43</v>
      </c>
      <c r="V274" s="146">
        <v>0.77500000000000002</v>
      </c>
      <c r="W274" s="146">
        <f>V274*K274</f>
        <v>20.150000000000002</v>
      </c>
      <c r="X274" s="146">
        <v>4.2300000000000003E-3</v>
      </c>
      <c r="Y274" s="146">
        <f>X274*K274</f>
        <v>0.10998000000000001</v>
      </c>
      <c r="Z274" s="146">
        <v>0</v>
      </c>
      <c r="AA274" s="147">
        <f>Z274*K274</f>
        <v>0</v>
      </c>
      <c r="AR274" s="19" t="s">
        <v>239</v>
      </c>
      <c r="AT274" s="19" t="s">
        <v>154</v>
      </c>
      <c r="AU274" s="19" t="s">
        <v>108</v>
      </c>
      <c r="AY274" s="19" t="s">
        <v>152</v>
      </c>
      <c r="BE274" s="148">
        <f>IF(U274="základní",N274,0)</f>
        <v>0</v>
      </c>
      <c r="BF274" s="148">
        <f>IF(U274="snížená",N274,0)</f>
        <v>0</v>
      </c>
      <c r="BG274" s="148">
        <f>IF(U274="zákl. přenesená",N274,0)</f>
        <v>0</v>
      </c>
      <c r="BH274" s="148">
        <f>IF(U274="sníž. přenesená",N274,0)</f>
        <v>0</v>
      </c>
      <c r="BI274" s="148">
        <f>IF(U274="nulová",N274,0)</f>
        <v>0</v>
      </c>
      <c r="BJ274" s="19" t="s">
        <v>22</v>
      </c>
      <c r="BK274" s="148">
        <f>ROUND(L274*K274,2)</f>
        <v>0</v>
      </c>
      <c r="BL274" s="19" t="s">
        <v>239</v>
      </c>
      <c r="BM274" s="19" t="s">
        <v>849</v>
      </c>
    </row>
    <row r="275" spans="2:65" s="1" customFormat="1" ht="31.5" customHeight="1">
      <c r="B275" s="139"/>
      <c r="C275" s="140" t="s">
        <v>850</v>
      </c>
      <c r="D275" s="140" t="s">
        <v>154</v>
      </c>
      <c r="E275" s="141" t="s">
        <v>851</v>
      </c>
      <c r="F275" s="231" t="s">
        <v>852</v>
      </c>
      <c r="G275" s="231"/>
      <c r="H275" s="231"/>
      <c r="I275" s="231"/>
      <c r="J275" s="142" t="s">
        <v>165</v>
      </c>
      <c r="K275" s="143">
        <v>3.4</v>
      </c>
      <c r="L275" s="253">
        <v>0</v>
      </c>
      <c r="M275" s="254"/>
      <c r="N275" s="232">
        <f>ROUND(L275*K275,2)</f>
        <v>0</v>
      </c>
      <c r="O275" s="232"/>
      <c r="P275" s="232"/>
      <c r="Q275" s="232"/>
      <c r="R275" s="144"/>
      <c r="T275" s="145" t="s">
        <v>5</v>
      </c>
      <c r="U275" s="42" t="s">
        <v>43</v>
      </c>
      <c r="V275" s="146">
        <v>0.317</v>
      </c>
      <c r="W275" s="146">
        <f>V275*K275</f>
        <v>1.0778000000000001</v>
      </c>
      <c r="X275" s="146">
        <v>1.81E-3</v>
      </c>
      <c r="Y275" s="146">
        <f>X275*K275</f>
        <v>6.1539999999999997E-3</v>
      </c>
      <c r="Z275" s="146">
        <v>0</v>
      </c>
      <c r="AA275" s="147">
        <f>Z275*K275</f>
        <v>0</v>
      </c>
      <c r="AR275" s="19" t="s">
        <v>239</v>
      </c>
      <c r="AT275" s="19" t="s">
        <v>154</v>
      </c>
      <c r="AU275" s="19" t="s">
        <v>108</v>
      </c>
      <c r="AY275" s="19" t="s">
        <v>152</v>
      </c>
      <c r="BE275" s="148">
        <f>IF(U275="základní",N275,0)</f>
        <v>0</v>
      </c>
      <c r="BF275" s="148">
        <f>IF(U275="snížená",N275,0)</f>
        <v>0</v>
      </c>
      <c r="BG275" s="148">
        <f>IF(U275="zákl. přenesená",N275,0)</f>
        <v>0</v>
      </c>
      <c r="BH275" s="148">
        <f>IF(U275="sníž. přenesená",N275,0)</f>
        <v>0</v>
      </c>
      <c r="BI275" s="148">
        <f>IF(U275="nulová",N275,0)</f>
        <v>0</v>
      </c>
      <c r="BJ275" s="19" t="s">
        <v>22</v>
      </c>
      <c r="BK275" s="148">
        <f>ROUND(L275*K275,2)</f>
        <v>0</v>
      </c>
      <c r="BL275" s="19" t="s">
        <v>239</v>
      </c>
      <c r="BM275" s="19" t="s">
        <v>853</v>
      </c>
    </row>
    <row r="276" spans="2:65" s="10" customFormat="1" ht="22.5" customHeight="1">
      <c r="B276" s="149"/>
      <c r="C276" s="150"/>
      <c r="D276" s="150"/>
      <c r="E276" s="151" t="s">
        <v>5</v>
      </c>
      <c r="F276" s="233" t="s">
        <v>854</v>
      </c>
      <c r="G276" s="234"/>
      <c r="H276" s="234"/>
      <c r="I276" s="234"/>
      <c r="J276" s="150"/>
      <c r="K276" s="152">
        <v>3.4</v>
      </c>
      <c r="L276" s="150"/>
      <c r="M276" s="150"/>
      <c r="N276" s="150"/>
      <c r="O276" s="150"/>
      <c r="P276" s="150"/>
      <c r="Q276" s="150"/>
      <c r="R276" s="153"/>
      <c r="T276" s="154"/>
      <c r="U276" s="150"/>
      <c r="V276" s="150"/>
      <c r="W276" s="150"/>
      <c r="X276" s="150"/>
      <c r="Y276" s="150"/>
      <c r="Z276" s="150"/>
      <c r="AA276" s="155"/>
      <c r="AT276" s="156" t="s">
        <v>161</v>
      </c>
      <c r="AU276" s="156" t="s">
        <v>108</v>
      </c>
      <c r="AV276" s="10" t="s">
        <v>108</v>
      </c>
      <c r="AW276" s="10" t="s">
        <v>36</v>
      </c>
      <c r="AX276" s="10" t="s">
        <v>22</v>
      </c>
      <c r="AY276" s="156" t="s">
        <v>152</v>
      </c>
    </row>
    <row r="277" spans="2:65" s="1" customFormat="1" ht="31.5" customHeight="1">
      <c r="B277" s="139"/>
      <c r="C277" s="140" t="s">
        <v>610</v>
      </c>
      <c r="D277" s="140" t="s">
        <v>154</v>
      </c>
      <c r="E277" s="141" t="s">
        <v>397</v>
      </c>
      <c r="F277" s="231" t="s">
        <v>398</v>
      </c>
      <c r="G277" s="231"/>
      <c r="H277" s="231"/>
      <c r="I277" s="231"/>
      <c r="J277" s="142" t="s">
        <v>340</v>
      </c>
      <c r="K277" s="143">
        <v>1756.3340000000001</v>
      </c>
      <c r="L277" s="253">
        <v>0</v>
      </c>
      <c r="M277" s="254"/>
      <c r="N277" s="232">
        <f>ROUND(L277*K277,2)</f>
        <v>0</v>
      </c>
      <c r="O277" s="232"/>
      <c r="P277" s="232"/>
      <c r="Q277" s="232"/>
      <c r="R277" s="144"/>
      <c r="T277" s="145" t="s">
        <v>5</v>
      </c>
      <c r="U277" s="42" t="s">
        <v>43</v>
      </c>
      <c r="V277" s="146">
        <v>0</v>
      </c>
      <c r="W277" s="146">
        <f>V277*K277</f>
        <v>0</v>
      </c>
      <c r="X277" s="146">
        <v>0</v>
      </c>
      <c r="Y277" s="146">
        <f>X277*K277</f>
        <v>0</v>
      </c>
      <c r="Z277" s="146">
        <v>0</v>
      </c>
      <c r="AA277" s="147">
        <f>Z277*K277</f>
        <v>0</v>
      </c>
      <c r="AR277" s="19" t="s">
        <v>239</v>
      </c>
      <c r="AT277" s="19" t="s">
        <v>154</v>
      </c>
      <c r="AU277" s="19" t="s">
        <v>108</v>
      </c>
      <c r="AY277" s="19" t="s">
        <v>152</v>
      </c>
      <c r="BE277" s="148">
        <f>IF(U277="základní",N277,0)</f>
        <v>0</v>
      </c>
      <c r="BF277" s="148">
        <f>IF(U277="snížená",N277,0)</f>
        <v>0</v>
      </c>
      <c r="BG277" s="148">
        <f>IF(U277="zákl. přenesená",N277,0)</f>
        <v>0</v>
      </c>
      <c r="BH277" s="148">
        <f>IF(U277="sníž. přenesená",N277,0)</f>
        <v>0</v>
      </c>
      <c r="BI277" s="148">
        <f>IF(U277="nulová",N277,0)</f>
        <v>0</v>
      </c>
      <c r="BJ277" s="19" t="s">
        <v>22</v>
      </c>
      <c r="BK277" s="148">
        <f>ROUND(L277*K277,2)</f>
        <v>0</v>
      </c>
      <c r="BL277" s="19" t="s">
        <v>239</v>
      </c>
      <c r="BM277" s="19" t="s">
        <v>855</v>
      </c>
    </row>
    <row r="278" spans="2:65" s="9" customFormat="1" ht="29.85" customHeight="1">
      <c r="B278" s="128"/>
      <c r="C278" s="129"/>
      <c r="D278" s="138" t="s">
        <v>133</v>
      </c>
      <c r="E278" s="138"/>
      <c r="F278" s="138"/>
      <c r="G278" s="138"/>
      <c r="H278" s="138"/>
      <c r="I278" s="138"/>
      <c r="J278" s="138"/>
      <c r="K278" s="138"/>
      <c r="L278" s="138"/>
      <c r="M278" s="138"/>
      <c r="N278" s="241">
        <f>BK278</f>
        <v>0</v>
      </c>
      <c r="O278" s="242"/>
      <c r="P278" s="242"/>
      <c r="Q278" s="242"/>
      <c r="R278" s="131"/>
      <c r="T278" s="132"/>
      <c r="U278" s="129"/>
      <c r="V278" s="129"/>
      <c r="W278" s="133">
        <f>SUM(W279:W292)</f>
        <v>510.58713999999998</v>
      </c>
      <c r="X278" s="129"/>
      <c r="Y278" s="133">
        <f>SUM(Y279:Y292)</f>
        <v>7.2371235000000009</v>
      </c>
      <c r="Z278" s="129"/>
      <c r="AA278" s="134">
        <f>SUM(AA279:AA292)</f>
        <v>0</v>
      </c>
      <c r="AR278" s="135" t="s">
        <v>108</v>
      </c>
      <c r="AT278" s="136" t="s">
        <v>77</v>
      </c>
      <c r="AU278" s="136" t="s">
        <v>22</v>
      </c>
      <c r="AY278" s="135" t="s">
        <v>152</v>
      </c>
      <c r="BK278" s="137">
        <f>SUM(BK279:BK292)</f>
        <v>0</v>
      </c>
    </row>
    <row r="279" spans="2:65" s="1" customFormat="1" ht="31.5" customHeight="1">
      <c r="B279" s="139"/>
      <c r="C279" s="140" t="s">
        <v>442</v>
      </c>
      <c r="D279" s="140" t="s">
        <v>154</v>
      </c>
      <c r="E279" s="141" t="s">
        <v>417</v>
      </c>
      <c r="F279" s="231" t="s">
        <v>418</v>
      </c>
      <c r="G279" s="231"/>
      <c r="H279" s="231"/>
      <c r="I279" s="231"/>
      <c r="J279" s="142" t="s">
        <v>169</v>
      </c>
      <c r="K279" s="143">
        <v>249.03</v>
      </c>
      <c r="L279" s="253">
        <v>0</v>
      </c>
      <c r="M279" s="254"/>
      <c r="N279" s="232">
        <f>ROUND(L279*K279,2)</f>
        <v>0</v>
      </c>
      <c r="O279" s="232"/>
      <c r="P279" s="232"/>
      <c r="Q279" s="232"/>
      <c r="R279" s="144"/>
      <c r="T279" s="145" t="s">
        <v>5</v>
      </c>
      <c r="U279" s="42" t="s">
        <v>43</v>
      </c>
      <c r="V279" s="146">
        <v>1.6879999999999999</v>
      </c>
      <c r="W279" s="146">
        <f>V279*K279</f>
        <v>420.36264</v>
      </c>
      <c r="X279" s="146">
        <v>2.5000000000000001E-4</v>
      </c>
      <c r="Y279" s="146">
        <f>X279*K279</f>
        <v>6.22575E-2</v>
      </c>
      <c r="Z279" s="146">
        <v>0</v>
      </c>
      <c r="AA279" s="147">
        <f>Z279*K279</f>
        <v>0</v>
      </c>
      <c r="AR279" s="19" t="s">
        <v>239</v>
      </c>
      <c r="AT279" s="19" t="s">
        <v>154</v>
      </c>
      <c r="AU279" s="19" t="s">
        <v>108</v>
      </c>
      <c r="AY279" s="19" t="s">
        <v>152</v>
      </c>
      <c r="BE279" s="148">
        <f>IF(U279="základní",N279,0)</f>
        <v>0</v>
      </c>
      <c r="BF279" s="148">
        <f>IF(U279="snížená",N279,0)</f>
        <v>0</v>
      </c>
      <c r="BG279" s="148">
        <f>IF(U279="zákl. přenesená",N279,0)</f>
        <v>0</v>
      </c>
      <c r="BH279" s="148">
        <f>IF(U279="sníž. přenesená",N279,0)</f>
        <v>0</v>
      </c>
      <c r="BI279" s="148">
        <f>IF(U279="nulová",N279,0)</f>
        <v>0</v>
      </c>
      <c r="BJ279" s="19" t="s">
        <v>22</v>
      </c>
      <c r="BK279" s="148">
        <f>ROUND(L279*K279,2)</f>
        <v>0</v>
      </c>
      <c r="BL279" s="19" t="s">
        <v>239</v>
      </c>
      <c r="BM279" s="19" t="s">
        <v>856</v>
      </c>
    </row>
    <row r="280" spans="2:65" s="10" customFormat="1" ht="31.5" customHeight="1">
      <c r="B280" s="149"/>
      <c r="C280" s="150"/>
      <c r="D280" s="150"/>
      <c r="E280" s="151" t="s">
        <v>5</v>
      </c>
      <c r="F280" s="233" t="s">
        <v>749</v>
      </c>
      <c r="G280" s="234"/>
      <c r="H280" s="234"/>
      <c r="I280" s="234"/>
      <c r="J280" s="150"/>
      <c r="K280" s="152">
        <v>249.03</v>
      </c>
      <c r="L280" s="150"/>
      <c r="M280" s="150"/>
      <c r="N280" s="150"/>
      <c r="O280" s="150"/>
      <c r="P280" s="150"/>
      <c r="Q280" s="150"/>
      <c r="R280" s="153"/>
      <c r="T280" s="154"/>
      <c r="U280" s="150"/>
      <c r="V280" s="150"/>
      <c r="W280" s="150"/>
      <c r="X280" s="150"/>
      <c r="Y280" s="150"/>
      <c r="Z280" s="150"/>
      <c r="AA280" s="155"/>
      <c r="AT280" s="156" t="s">
        <v>161</v>
      </c>
      <c r="AU280" s="156" t="s">
        <v>108</v>
      </c>
      <c r="AV280" s="10" t="s">
        <v>108</v>
      </c>
      <c r="AW280" s="10" t="s">
        <v>36</v>
      </c>
      <c r="AX280" s="10" t="s">
        <v>22</v>
      </c>
      <c r="AY280" s="156" t="s">
        <v>152</v>
      </c>
    </row>
    <row r="281" spans="2:65" s="1" customFormat="1" ht="22.5" customHeight="1">
      <c r="B281" s="139"/>
      <c r="C281" s="157" t="s">
        <v>446</v>
      </c>
      <c r="D281" s="157" t="s">
        <v>181</v>
      </c>
      <c r="E281" s="158" t="s">
        <v>421</v>
      </c>
      <c r="F281" s="235" t="s">
        <v>422</v>
      </c>
      <c r="G281" s="235"/>
      <c r="H281" s="235"/>
      <c r="I281" s="235"/>
      <c r="J281" s="159" t="s">
        <v>169</v>
      </c>
      <c r="K281" s="160">
        <v>218.16</v>
      </c>
      <c r="L281" s="253">
        <v>0</v>
      </c>
      <c r="M281" s="254"/>
      <c r="N281" s="236">
        <f>ROUND(L281*K281,2)</f>
        <v>0</v>
      </c>
      <c r="O281" s="232"/>
      <c r="P281" s="232"/>
      <c r="Q281" s="232"/>
      <c r="R281" s="144"/>
      <c r="T281" s="145" t="s">
        <v>5</v>
      </c>
      <c r="U281" s="42" t="s">
        <v>43</v>
      </c>
      <c r="V281" s="146">
        <v>0</v>
      </c>
      <c r="W281" s="146">
        <f>V281*K281</f>
        <v>0</v>
      </c>
      <c r="X281" s="146">
        <v>2.52E-2</v>
      </c>
      <c r="Y281" s="146">
        <f>X281*K281</f>
        <v>5.4976320000000003</v>
      </c>
      <c r="Z281" s="146">
        <v>0</v>
      </c>
      <c r="AA281" s="147">
        <f>Z281*K281</f>
        <v>0</v>
      </c>
      <c r="AR281" s="19" t="s">
        <v>317</v>
      </c>
      <c r="AT281" s="19" t="s">
        <v>181</v>
      </c>
      <c r="AU281" s="19" t="s">
        <v>108</v>
      </c>
      <c r="AY281" s="19" t="s">
        <v>152</v>
      </c>
      <c r="BE281" s="148">
        <f>IF(U281="základní",N281,0)</f>
        <v>0</v>
      </c>
      <c r="BF281" s="148">
        <f>IF(U281="snížená",N281,0)</f>
        <v>0</v>
      </c>
      <c r="BG281" s="148">
        <f>IF(U281="zákl. přenesená",N281,0)</f>
        <v>0</v>
      </c>
      <c r="BH281" s="148">
        <f>IF(U281="sníž. přenesená",N281,0)</f>
        <v>0</v>
      </c>
      <c r="BI281" s="148">
        <f>IF(U281="nulová",N281,0)</f>
        <v>0</v>
      </c>
      <c r="BJ281" s="19" t="s">
        <v>22</v>
      </c>
      <c r="BK281" s="148">
        <f>ROUND(L281*K281,2)</f>
        <v>0</v>
      </c>
      <c r="BL281" s="19" t="s">
        <v>239</v>
      </c>
      <c r="BM281" s="19" t="s">
        <v>857</v>
      </c>
    </row>
    <row r="282" spans="2:65" s="10" customFormat="1" ht="22.5" customHeight="1">
      <c r="B282" s="149"/>
      <c r="C282" s="150"/>
      <c r="D282" s="150"/>
      <c r="E282" s="151" t="s">
        <v>5</v>
      </c>
      <c r="F282" s="233" t="s">
        <v>858</v>
      </c>
      <c r="G282" s="234"/>
      <c r="H282" s="234"/>
      <c r="I282" s="234"/>
      <c r="J282" s="150"/>
      <c r="K282" s="152">
        <v>218.16</v>
      </c>
      <c r="L282" s="150"/>
      <c r="M282" s="150"/>
      <c r="N282" s="150"/>
      <c r="O282" s="150"/>
      <c r="P282" s="150"/>
      <c r="Q282" s="150"/>
      <c r="R282" s="153"/>
      <c r="T282" s="154"/>
      <c r="U282" s="150"/>
      <c r="V282" s="150"/>
      <c r="W282" s="150"/>
      <c r="X282" s="150"/>
      <c r="Y282" s="150"/>
      <c r="Z282" s="150"/>
      <c r="AA282" s="155"/>
      <c r="AT282" s="156" t="s">
        <v>161</v>
      </c>
      <c r="AU282" s="156" t="s">
        <v>108</v>
      </c>
      <c r="AV282" s="10" t="s">
        <v>108</v>
      </c>
      <c r="AW282" s="10" t="s">
        <v>36</v>
      </c>
      <c r="AX282" s="10" t="s">
        <v>22</v>
      </c>
      <c r="AY282" s="156" t="s">
        <v>152</v>
      </c>
    </row>
    <row r="283" spans="2:65" s="1" customFormat="1" ht="31.5" customHeight="1">
      <c r="B283" s="139"/>
      <c r="C283" s="157" t="s">
        <v>859</v>
      </c>
      <c r="D283" s="157" t="s">
        <v>181</v>
      </c>
      <c r="E283" s="158" t="s">
        <v>426</v>
      </c>
      <c r="F283" s="235" t="s">
        <v>427</v>
      </c>
      <c r="G283" s="235"/>
      <c r="H283" s="235"/>
      <c r="I283" s="235"/>
      <c r="J283" s="159" t="s">
        <v>169</v>
      </c>
      <c r="K283" s="160">
        <v>30.87</v>
      </c>
      <c r="L283" s="253">
        <v>0</v>
      </c>
      <c r="M283" s="254"/>
      <c r="N283" s="236">
        <f>ROUND(L283*K283,2)</f>
        <v>0</v>
      </c>
      <c r="O283" s="232"/>
      <c r="P283" s="232"/>
      <c r="Q283" s="232"/>
      <c r="R283" s="144"/>
      <c r="T283" s="145" t="s">
        <v>5</v>
      </c>
      <c r="U283" s="42" t="s">
        <v>43</v>
      </c>
      <c r="V283" s="146">
        <v>0</v>
      </c>
      <c r="W283" s="146">
        <f>V283*K283</f>
        <v>0</v>
      </c>
      <c r="X283" s="146">
        <v>2.52E-2</v>
      </c>
      <c r="Y283" s="146">
        <f>X283*K283</f>
        <v>0.77792400000000006</v>
      </c>
      <c r="Z283" s="146">
        <v>0</v>
      </c>
      <c r="AA283" s="147">
        <f>Z283*K283</f>
        <v>0</v>
      </c>
      <c r="AR283" s="19" t="s">
        <v>317</v>
      </c>
      <c r="AT283" s="19" t="s">
        <v>181</v>
      </c>
      <c r="AU283" s="19" t="s">
        <v>108</v>
      </c>
      <c r="AY283" s="19" t="s">
        <v>152</v>
      </c>
      <c r="BE283" s="148">
        <f>IF(U283="základní",N283,0)</f>
        <v>0</v>
      </c>
      <c r="BF283" s="148">
        <f>IF(U283="snížená",N283,0)</f>
        <v>0</v>
      </c>
      <c r="BG283" s="148">
        <f>IF(U283="zákl. přenesená",N283,0)</f>
        <v>0</v>
      </c>
      <c r="BH283" s="148">
        <f>IF(U283="sníž. přenesená",N283,0)</f>
        <v>0</v>
      </c>
      <c r="BI283" s="148">
        <f>IF(U283="nulová",N283,0)</f>
        <v>0</v>
      </c>
      <c r="BJ283" s="19" t="s">
        <v>22</v>
      </c>
      <c r="BK283" s="148">
        <f>ROUND(L283*K283,2)</f>
        <v>0</v>
      </c>
      <c r="BL283" s="19" t="s">
        <v>239</v>
      </c>
      <c r="BM283" s="19" t="s">
        <v>860</v>
      </c>
    </row>
    <row r="284" spans="2:65" s="10" customFormat="1" ht="22.5" customHeight="1">
      <c r="B284" s="149"/>
      <c r="C284" s="150"/>
      <c r="D284" s="150"/>
      <c r="E284" s="151" t="s">
        <v>5</v>
      </c>
      <c r="F284" s="233" t="s">
        <v>861</v>
      </c>
      <c r="G284" s="234"/>
      <c r="H284" s="234"/>
      <c r="I284" s="234"/>
      <c r="J284" s="150"/>
      <c r="K284" s="152">
        <v>30.87</v>
      </c>
      <c r="L284" s="150"/>
      <c r="M284" s="150"/>
      <c r="N284" s="150"/>
      <c r="O284" s="150"/>
      <c r="P284" s="150"/>
      <c r="Q284" s="150"/>
      <c r="R284" s="153"/>
      <c r="T284" s="154"/>
      <c r="U284" s="150"/>
      <c r="V284" s="150"/>
      <c r="W284" s="150"/>
      <c r="X284" s="150"/>
      <c r="Y284" s="150"/>
      <c r="Z284" s="150"/>
      <c r="AA284" s="155"/>
      <c r="AT284" s="156" t="s">
        <v>161</v>
      </c>
      <c r="AU284" s="156" t="s">
        <v>108</v>
      </c>
      <c r="AV284" s="10" t="s">
        <v>108</v>
      </c>
      <c r="AW284" s="10" t="s">
        <v>36</v>
      </c>
      <c r="AX284" s="10" t="s">
        <v>22</v>
      </c>
      <c r="AY284" s="156" t="s">
        <v>152</v>
      </c>
    </row>
    <row r="285" spans="2:65" s="1" customFormat="1" ht="31.5" customHeight="1">
      <c r="B285" s="139"/>
      <c r="C285" s="140" t="s">
        <v>862</v>
      </c>
      <c r="D285" s="140" t="s">
        <v>154</v>
      </c>
      <c r="E285" s="141" t="s">
        <v>431</v>
      </c>
      <c r="F285" s="231" t="s">
        <v>432</v>
      </c>
      <c r="G285" s="231"/>
      <c r="H285" s="231"/>
      <c r="I285" s="231"/>
      <c r="J285" s="142" t="s">
        <v>361</v>
      </c>
      <c r="K285" s="143">
        <v>34</v>
      </c>
      <c r="L285" s="253">
        <v>0</v>
      </c>
      <c r="M285" s="254"/>
      <c r="N285" s="232">
        <f>ROUND(L285*K285,2)</f>
        <v>0</v>
      </c>
      <c r="O285" s="232"/>
      <c r="P285" s="232"/>
      <c r="Q285" s="232"/>
      <c r="R285" s="144"/>
      <c r="T285" s="145" t="s">
        <v>5</v>
      </c>
      <c r="U285" s="42" t="s">
        <v>43</v>
      </c>
      <c r="V285" s="146">
        <v>0.4</v>
      </c>
      <c r="W285" s="146">
        <f>V285*K285</f>
        <v>13.600000000000001</v>
      </c>
      <c r="X285" s="146">
        <v>0</v>
      </c>
      <c r="Y285" s="146">
        <f>X285*K285</f>
        <v>0</v>
      </c>
      <c r="Z285" s="146">
        <v>0</v>
      </c>
      <c r="AA285" s="147">
        <f>Z285*K285</f>
        <v>0</v>
      </c>
      <c r="AR285" s="19" t="s">
        <v>239</v>
      </c>
      <c r="AT285" s="19" t="s">
        <v>154</v>
      </c>
      <c r="AU285" s="19" t="s">
        <v>108</v>
      </c>
      <c r="AY285" s="19" t="s">
        <v>152</v>
      </c>
      <c r="BE285" s="148">
        <f>IF(U285="základní",N285,0)</f>
        <v>0</v>
      </c>
      <c r="BF285" s="148">
        <f>IF(U285="snížená",N285,0)</f>
        <v>0</v>
      </c>
      <c r="BG285" s="148">
        <f>IF(U285="zákl. přenesená",N285,0)</f>
        <v>0</v>
      </c>
      <c r="BH285" s="148">
        <f>IF(U285="sníž. přenesená",N285,0)</f>
        <v>0</v>
      </c>
      <c r="BI285" s="148">
        <f>IF(U285="nulová",N285,0)</f>
        <v>0</v>
      </c>
      <c r="BJ285" s="19" t="s">
        <v>22</v>
      </c>
      <c r="BK285" s="148">
        <f>ROUND(L285*K285,2)</f>
        <v>0</v>
      </c>
      <c r="BL285" s="19" t="s">
        <v>239</v>
      </c>
      <c r="BM285" s="19" t="s">
        <v>863</v>
      </c>
    </row>
    <row r="286" spans="2:65" s="10" customFormat="1" ht="22.5" customHeight="1">
      <c r="B286" s="149"/>
      <c r="C286" s="150"/>
      <c r="D286" s="150"/>
      <c r="E286" s="151" t="s">
        <v>5</v>
      </c>
      <c r="F286" s="233" t="s">
        <v>392</v>
      </c>
      <c r="G286" s="234"/>
      <c r="H286" s="234"/>
      <c r="I286" s="234"/>
      <c r="J286" s="150"/>
      <c r="K286" s="152">
        <v>34</v>
      </c>
      <c r="L286" s="150"/>
      <c r="M286" s="150"/>
      <c r="N286" s="150"/>
      <c r="O286" s="150"/>
      <c r="P286" s="150"/>
      <c r="Q286" s="150"/>
      <c r="R286" s="153"/>
      <c r="T286" s="154"/>
      <c r="U286" s="150"/>
      <c r="V286" s="150"/>
      <c r="W286" s="150"/>
      <c r="X286" s="150"/>
      <c r="Y286" s="150"/>
      <c r="Z286" s="150"/>
      <c r="AA286" s="155"/>
      <c r="AT286" s="156" t="s">
        <v>161</v>
      </c>
      <c r="AU286" s="156" t="s">
        <v>108</v>
      </c>
      <c r="AV286" s="10" t="s">
        <v>108</v>
      </c>
      <c r="AW286" s="10" t="s">
        <v>36</v>
      </c>
      <c r="AX286" s="10" t="s">
        <v>22</v>
      </c>
      <c r="AY286" s="156" t="s">
        <v>152</v>
      </c>
    </row>
    <row r="287" spans="2:65" s="1" customFormat="1" ht="31.5" customHeight="1">
      <c r="B287" s="139"/>
      <c r="C287" s="140" t="s">
        <v>458</v>
      </c>
      <c r="D287" s="140" t="s">
        <v>154</v>
      </c>
      <c r="E287" s="141" t="s">
        <v>626</v>
      </c>
      <c r="F287" s="231" t="s">
        <v>627</v>
      </c>
      <c r="G287" s="231"/>
      <c r="H287" s="231"/>
      <c r="I287" s="231"/>
      <c r="J287" s="142" t="s">
        <v>361</v>
      </c>
      <c r="K287" s="143">
        <v>3</v>
      </c>
      <c r="L287" s="253">
        <v>0</v>
      </c>
      <c r="M287" s="254"/>
      <c r="N287" s="232">
        <f t="shared" ref="N287:N292" si="10">ROUND(L287*K287,2)</f>
        <v>0</v>
      </c>
      <c r="O287" s="232"/>
      <c r="P287" s="232"/>
      <c r="Q287" s="232"/>
      <c r="R287" s="144"/>
      <c r="T287" s="145" t="s">
        <v>5</v>
      </c>
      <c r="U287" s="42" t="s">
        <v>43</v>
      </c>
      <c r="V287" s="146">
        <v>7.36</v>
      </c>
      <c r="W287" s="146">
        <f t="shared" ref="W287:W292" si="11">V287*K287</f>
        <v>22.080000000000002</v>
      </c>
      <c r="X287" s="146">
        <v>8.7000000000000001E-4</v>
      </c>
      <c r="Y287" s="146">
        <f t="shared" ref="Y287:Y292" si="12">X287*K287</f>
        <v>2.6099999999999999E-3</v>
      </c>
      <c r="Z287" s="146">
        <v>0</v>
      </c>
      <c r="AA287" s="147">
        <f t="shared" ref="AA287:AA292" si="13">Z287*K287</f>
        <v>0</v>
      </c>
      <c r="AR287" s="19" t="s">
        <v>239</v>
      </c>
      <c r="AT287" s="19" t="s">
        <v>154</v>
      </c>
      <c r="AU287" s="19" t="s">
        <v>108</v>
      </c>
      <c r="AY287" s="19" t="s">
        <v>152</v>
      </c>
      <c r="BE287" s="148">
        <f t="shared" ref="BE287:BE292" si="14">IF(U287="základní",N287,0)</f>
        <v>0</v>
      </c>
      <c r="BF287" s="148">
        <f t="shared" ref="BF287:BF292" si="15">IF(U287="snížená",N287,0)</f>
        <v>0</v>
      </c>
      <c r="BG287" s="148">
        <f t="shared" ref="BG287:BG292" si="16">IF(U287="zákl. přenesená",N287,0)</f>
        <v>0</v>
      </c>
      <c r="BH287" s="148">
        <f t="shared" ref="BH287:BH292" si="17">IF(U287="sníž. přenesená",N287,0)</f>
        <v>0</v>
      </c>
      <c r="BI287" s="148">
        <f t="shared" ref="BI287:BI292" si="18">IF(U287="nulová",N287,0)</f>
        <v>0</v>
      </c>
      <c r="BJ287" s="19" t="s">
        <v>22</v>
      </c>
      <c r="BK287" s="148">
        <f t="shared" ref="BK287:BK292" si="19">ROUND(L287*K287,2)</f>
        <v>0</v>
      </c>
      <c r="BL287" s="19" t="s">
        <v>239</v>
      </c>
      <c r="BM287" s="19" t="s">
        <v>864</v>
      </c>
    </row>
    <row r="288" spans="2:65" s="1" customFormat="1" ht="22.5" customHeight="1">
      <c r="B288" s="139"/>
      <c r="C288" s="157" t="s">
        <v>466</v>
      </c>
      <c r="D288" s="157" t="s">
        <v>181</v>
      </c>
      <c r="E288" s="158" t="s">
        <v>865</v>
      </c>
      <c r="F288" s="235" t="s">
        <v>866</v>
      </c>
      <c r="G288" s="235"/>
      <c r="H288" s="235"/>
      <c r="I288" s="235"/>
      <c r="J288" s="159" t="s">
        <v>361</v>
      </c>
      <c r="K288" s="160">
        <v>3</v>
      </c>
      <c r="L288" s="253">
        <v>0</v>
      </c>
      <c r="M288" s="254"/>
      <c r="N288" s="236">
        <f t="shared" si="10"/>
        <v>0</v>
      </c>
      <c r="O288" s="232"/>
      <c r="P288" s="232"/>
      <c r="Q288" s="232"/>
      <c r="R288" s="144"/>
      <c r="T288" s="145" t="s">
        <v>5</v>
      </c>
      <c r="U288" s="42" t="s">
        <v>43</v>
      </c>
      <c r="V288" s="146">
        <v>0</v>
      </c>
      <c r="W288" s="146">
        <f t="shared" si="11"/>
        <v>0</v>
      </c>
      <c r="X288" s="146">
        <v>4.3999999999999997E-2</v>
      </c>
      <c r="Y288" s="146">
        <f t="shared" si="12"/>
        <v>0.13200000000000001</v>
      </c>
      <c r="Z288" s="146">
        <v>0</v>
      </c>
      <c r="AA288" s="147">
        <f t="shared" si="13"/>
        <v>0</v>
      </c>
      <c r="AR288" s="19" t="s">
        <v>317</v>
      </c>
      <c r="AT288" s="19" t="s">
        <v>181</v>
      </c>
      <c r="AU288" s="19" t="s">
        <v>108</v>
      </c>
      <c r="AY288" s="19" t="s">
        <v>152</v>
      </c>
      <c r="BE288" s="148">
        <f t="shared" si="14"/>
        <v>0</v>
      </c>
      <c r="BF288" s="148">
        <f t="shared" si="15"/>
        <v>0</v>
      </c>
      <c r="BG288" s="148">
        <f t="shared" si="16"/>
        <v>0</v>
      </c>
      <c r="BH288" s="148">
        <f t="shared" si="17"/>
        <v>0</v>
      </c>
      <c r="BI288" s="148">
        <f t="shared" si="18"/>
        <v>0</v>
      </c>
      <c r="BJ288" s="19" t="s">
        <v>22</v>
      </c>
      <c r="BK288" s="148">
        <f t="shared" si="19"/>
        <v>0</v>
      </c>
      <c r="BL288" s="19" t="s">
        <v>239</v>
      </c>
      <c r="BM288" s="19" t="s">
        <v>867</v>
      </c>
    </row>
    <row r="289" spans="2:65" s="1" customFormat="1" ht="31.5" customHeight="1">
      <c r="B289" s="139"/>
      <c r="C289" s="140" t="s">
        <v>162</v>
      </c>
      <c r="D289" s="140" t="s">
        <v>154</v>
      </c>
      <c r="E289" s="141" t="s">
        <v>459</v>
      </c>
      <c r="F289" s="231" t="s">
        <v>460</v>
      </c>
      <c r="G289" s="231"/>
      <c r="H289" s="231"/>
      <c r="I289" s="231"/>
      <c r="J289" s="142" t="s">
        <v>165</v>
      </c>
      <c r="K289" s="143">
        <v>158.1</v>
      </c>
      <c r="L289" s="253">
        <v>0</v>
      </c>
      <c r="M289" s="254"/>
      <c r="N289" s="232">
        <f t="shared" si="10"/>
        <v>0</v>
      </c>
      <c r="O289" s="232"/>
      <c r="P289" s="232"/>
      <c r="Q289" s="232"/>
      <c r="R289" s="144"/>
      <c r="T289" s="145" t="s">
        <v>5</v>
      </c>
      <c r="U289" s="42" t="s">
        <v>43</v>
      </c>
      <c r="V289" s="146">
        <v>0.34499999999999997</v>
      </c>
      <c r="W289" s="146">
        <f t="shared" si="11"/>
        <v>54.544499999999992</v>
      </c>
      <c r="X289" s="146">
        <v>0</v>
      </c>
      <c r="Y289" s="146">
        <f t="shared" si="12"/>
        <v>0</v>
      </c>
      <c r="Z289" s="146">
        <v>0</v>
      </c>
      <c r="AA289" s="147">
        <f t="shared" si="13"/>
        <v>0</v>
      </c>
      <c r="AR289" s="19" t="s">
        <v>239</v>
      </c>
      <c r="AT289" s="19" t="s">
        <v>154</v>
      </c>
      <c r="AU289" s="19" t="s">
        <v>108</v>
      </c>
      <c r="AY289" s="19" t="s">
        <v>152</v>
      </c>
      <c r="BE289" s="148">
        <f t="shared" si="14"/>
        <v>0</v>
      </c>
      <c r="BF289" s="148">
        <f t="shared" si="15"/>
        <v>0</v>
      </c>
      <c r="BG289" s="148">
        <f t="shared" si="16"/>
        <v>0</v>
      </c>
      <c r="BH289" s="148">
        <f t="shared" si="17"/>
        <v>0</v>
      </c>
      <c r="BI289" s="148">
        <f t="shared" si="18"/>
        <v>0</v>
      </c>
      <c r="BJ289" s="19" t="s">
        <v>22</v>
      </c>
      <c r="BK289" s="148">
        <f t="shared" si="19"/>
        <v>0</v>
      </c>
      <c r="BL289" s="19" t="s">
        <v>239</v>
      </c>
      <c r="BM289" s="19" t="s">
        <v>868</v>
      </c>
    </row>
    <row r="290" spans="2:65" s="1" customFormat="1" ht="31.5" customHeight="1">
      <c r="B290" s="139"/>
      <c r="C290" s="157" t="s">
        <v>287</v>
      </c>
      <c r="D290" s="157" t="s">
        <v>181</v>
      </c>
      <c r="E290" s="158" t="s">
        <v>869</v>
      </c>
      <c r="F290" s="235" t="s">
        <v>870</v>
      </c>
      <c r="G290" s="235"/>
      <c r="H290" s="235"/>
      <c r="I290" s="235"/>
      <c r="J290" s="159" t="s">
        <v>165</v>
      </c>
      <c r="K290" s="160">
        <v>114</v>
      </c>
      <c r="L290" s="253">
        <v>0</v>
      </c>
      <c r="M290" s="254"/>
      <c r="N290" s="236">
        <f t="shared" si="10"/>
        <v>0</v>
      </c>
      <c r="O290" s="232"/>
      <c r="P290" s="232"/>
      <c r="Q290" s="232"/>
      <c r="R290" s="144"/>
      <c r="T290" s="145" t="s">
        <v>5</v>
      </c>
      <c r="U290" s="42" t="s">
        <v>43</v>
      </c>
      <c r="V290" s="146">
        <v>0</v>
      </c>
      <c r="W290" s="146">
        <f t="shared" si="11"/>
        <v>0</v>
      </c>
      <c r="X290" s="146">
        <v>4.0000000000000001E-3</v>
      </c>
      <c r="Y290" s="146">
        <f t="shared" si="12"/>
        <v>0.45600000000000002</v>
      </c>
      <c r="Z290" s="146">
        <v>0</v>
      </c>
      <c r="AA290" s="147">
        <f t="shared" si="13"/>
        <v>0</v>
      </c>
      <c r="AR290" s="19" t="s">
        <v>317</v>
      </c>
      <c r="AT290" s="19" t="s">
        <v>181</v>
      </c>
      <c r="AU290" s="19" t="s">
        <v>108</v>
      </c>
      <c r="AY290" s="19" t="s">
        <v>152</v>
      </c>
      <c r="BE290" s="148">
        <f t="shared" si="14"/>
        <v>0</v>
      </c>
      <c r="BF290" s="148">
        <f t="shared" si="15"/>
        <v>0</v>
      </c>
      <c r="BG290" s="148">
        <f t="shared" si="16"/>
        <v>0</v>
      </c>
      <c r="BH290" s="148">
        <f t="shared" si="17"/>
        <v>0</v>
      </c>
      <c r="BI290" s="148">
        <f t="shared" si="18"/>
        <v>0</v>
      </c>
      <c r="BJ290" s="19" t="s">
        <v>22</v>
      </c>
      <c r="BK290" s="148">
        <f t="shared" si="19"/>
        <v>0</v>
      </c>
      <c r="BL290" s="19" t="s">
        <v>239</v>
      </c>
      <c r="BM290" s="19" t="s">
        <v>871</v>
      </c>
    </row>
    <row r="291" spans="2:65" s="1" customFormat="1" ht="22.5" customHeight="1">
      <c r="B291" s="139"/>
      <c r="C291" s="157" t="s">
        <v>363</v>
      </c>
      <c r="D291" s="157" t="s">
        <v>181</v>
      </c>
      <c r="E291" s="158" t="s">
        <v>872</v>
      </c>
      <c r="F291" s="235" t="s">
        <v>873</v>
      </c>
      <c r="G291" s="235"/>
      <c r="H291" s="235"/>
      <c r="I291" s="235"/>
      <c r="J291" s="159" t="s">
        <v>165</v>
      </c>
      <c r="K291" s="160">
        <v>44.1</v>
      </c>
      <c r="L291" s="253">
        <v>0</v>
      </c>
      <c r="M291" s="254"/>
      <c r="N291" s="236">
        <f t="shared" si="10"/>
        <v>0</v>
      </c>
      <c r="O291" s="232"/>
      <c r="P291" s="232"/>
      <c r="Q291" s="232"/>
      <c r="R291" s="144"/>
      <c r="T291" s="145" t="s">
        <v>5</v>
      </c>
      <c r="U291" s="42" t="s">
        <v>43</v>
      </c>
      <c r="V291" s="146">
        <v>0</v>
      </c>
      <c r="W291" s="146">
        <f t="shared" si="11"/>
        <v>0</v>
      </c>
      <c r="X291" s="146">
        <v>7.0000000000000001E-3</v>
      </c>
      <c r="Y291" s="146">
        <f t="shared" si="12"/>
        <v>0.30870000000000003</v>
      </c>
      <c r="Z291" s="146">
        <v>0</v>
      </c>
      <c r="AA291" s="147">
        <f t="shared" si="13"/>
        <v>0</v>
      </c>
      <c r="AR291" s="19" t="s">
        <v>317</v>
      </c>
      <c r="AT291" s="19" t="s">
        <v>181</v>
      </c>
      <c r="AU291" s="19" t="s">
        <v>108</v>
      </c>
      <c r="AY291" s="19" t="s">
        <v>152</v>
      </c>
      <c r="BE291" s="148">
        <f t="shared" si="14"/>
        <v>0</v>
      </c>
      <c r="BF291" s="148">
        <f t="shared" si="15"/>
        <v>0</v>
      </c>
      <c r="BG291" s="148">
        <f t="shared" si="16"/>
        <v>0</v>
      </c>
      <c r="BH291" s="148">
        <f t="shared" si="17"/>
        <v>0</v>
      </c>
      <c r="BI291" s="148">
        <f t="shared" si="18"/>
        <v>0</v>
      </c>
      <c r="BJ291" s="19" t="s">
        <v>22</v>
      </c>
      <c r="BK291" s="148">
        <f t="shared" si="19"/>
        <v>0</v>
      </c>
      <c r="BL291" s="19" t="s">
        <v>239</v>
      </c>
      <c r="BM291" s="19" t="s">
        <v>874</v>
      </c>
    </row>
    <row r="292" spans="2:65" s="1" customFormat="1" ht="31.5" customHeight="1">
      <c r="B292" s="139"/>
      <c r="C292" s="140" t="s">
        <v>292</v>
      </c>
      <c r="D292" s="140" t="s">
        <v>154</v>
      </c>
      <c r="E292" s="141" t="s">
        <v>467</v>
      </c>
      <c r="F292" s="231" t="s">
        <v>468</v>
      </c>
      <c r="G292" s="231"/>
      <c r="H292" s="231"/>
      <c r="I292" s="231"/>
      <c r="J292" s="142" t="s">
        <v>340</v>
      </c>
      <c r="K292" s="143">
        <v>19925.069</v>
      </c>
      <c r="L292" s="253">
        <v>0</v>
      </c>
      <c r="M292" s="254"/>
      <c r="N292" s="232">
        <f t="shared" si="10"/>
        <v>0</v>
      </c>
      <c r="O292" s="232"/>
      <c r="P292" s="232"/>
      <c r="Q292" s="232"/>
      <c r="R292" s="144"/>
      <c r="T292" s="145" t="s">
        <v>5</v>
      </c>
      <c r="U292" s="42" t="s">
        <v>43</v>
      </c>
      <c r="V292" s="146">
        <v>0</v>
      </c>
      <c r="W292" s="146">
        <f t="shared" si="11"/>
        <v>0</v>
      </c>
      <c r="X292" s="146">
        <v>0</v>
      </c>
      <c r="Y292" s="146">
        <f t="shared" si="12"/>
        <v>0</v>
      </c>
      <c r="Z292" s="146">
        <v>0</v>
      </c>
      <c r="AA292" s="147">
        <f t="shared" si="13"/>
        <v>0</v>
      </c>
      <c r="AR292" s="19" t="s">
        <v>239</v>
      </c>
      <c r="AT292" s="19" t="s">
        <v>154</v>
      </c>
      <c r="AU292" s="19" t="s">
        <v>108</v>
      </c>
      <c r="AY292" s="19" t="s">
        <v>152</v>
      </c>
      <c r="BE292" s="148">
        <f t="shared" si="14"/>
        <v>0</v>
      </c>
      <c r="BF292" s="148">
        <f t="shared" si="15"/>
        <v>0</v>
      </c>
      <c r="BG292" s="148">
        <f t="shared" si="16"/>
        <v>0</v>
      </c>
      <c r="BH292" s="148">
        <f t="shared" si="17"/>
        <v>0</v>
      </c>
      <c r="BI292" s="148">
        <f t="shared" si="18"/>
        <v>0</v>
      </c>
      <c r="BJ292" s="19" t="s">
        <v>22</v>
      </c>
      <c r="BK292" s="148">
        <f t="shared" si="19"/>
        <v>0</v>
      </c>
      <c r="BL292" s="19" t="s">
        <v>239</v>
      </c>
      <c r="BM292" s="19" t="s">
        <v>875</v>
      </c>
    </row>
    <row r="293" spans="2:65" s="9" customFormat="1" ht="29.85" customHeight="1">
      <c r="B293" s="128"/>
      <c r="C293" s="129"/>
      <c r="D293" s="138" t="s">
        <v>134</v>
      </c>
      <c r="E293" s="138"/>
      <c r="F293" s="138"/>
      <c r="G293" s="138"/>
      <c r="H293" s="138"/>
      <c r="I293" s="138"/>
      <c r="J293" s="138"/>
      <c r="K293" s="138"/>
      <c r="L293" s="138"/>
      <c r="M293" s="138"/>
      <c r="N293" s="241">
        <f>BK293</f>
        <v>0</v>
      </c>
      <c r="O293" s="242"/>
      <c r="P293" s="242"/>
      <c r="Q293" s="242"/>
      <c r="R293" s="131"/>
      <c r="T293" s="132"/>
      <c r="U293" s="129"/>
      <c r="V293" s="129"/>
      <c r="W293" s="133">
        <f>SUM(W294:W323)</f>
        <v>625.00451999999996</v>
      </c>
      <c r="X293" s="129"/>
      <c r="Y293" s="133">
        <f>SUM(Y294:Y323)</f>
        <v>2.9325640000000006</v>
      </c>
      <c r="Z293" s="129"/>
      <c r="AA293" s="134">
        <f>SUM(AA294:AA323)</f>
        <v>0.37880000000000003</v>
      </c>
      <c r="AR293" s="135" t="s">
        <v>108</v>
      </c>
      <c r="AT293" s="136" t="s">
        <v>77</v>
      </c>
      <c r="AU293" s="136" t="s">
        <v>22</v>
      </c>
      <c r="AY293" s="135" t="s">
        <v>152</v>
      </c>
      <c r="BK293" s="137">
        <f>SUM(BK294:BK323)</f>
        <v>0</v>
      </c>
    </row>
    <row r="294" spans="2:65" s="1" customFormat="1" ht="31.5" customHeight="1">
      <c r="B294" s="139"/>
      <c r="C294" s="140" t="s">
        <v>483</v>
      </c>
      <c r="D294" s="140" t="s">
        <v>154</v>
      </c>
      <c r="E294" s="141" t="s">
        <v>876</v>
      </c>
      <c r="F294" s="231" t="s">
        <v>877</v>
      </c>
      <c r="G294" s="231"/>
      <c r="H294" s="231"/>
      <c r="I294" s="231"/>
      <c r="J294" s="142" t="s">
        <v>165</v>
      </c>
      <c r="K294" s="143">
        <v>26.3</v>
      </c>
      <c r="L294" s="253">
        <v>0</v>
      </c>
      <c r="M294" s="254"/>
      <c r="N294" s="232">
        <f>ROUND(L294*K294,2)</f>
        <v>0</v>
      </c>
      <c r="O294" s="232"/>
      <c r="P294" s="232"/>
      <c r="Q294" s="232"/>
      <c r="R294" s="144"/>
      <c r="T294" s="145" t="s">
        <v>5</v>
      </c>
      <c r="U294" s="42" t="s">
        <v>43</v>
      </c>
      <c r="V294" s="146">
        <v>0.48</v>
      </c>
      <c r="W294" s="146">
        <f>V294*K294</f>
        <v>12.624000000000001</v>
      </c>
      <c r="X294" s="146">
        <v>6.0000000000000002E-5</v>
      </c>
      <c r="Y294" s="146">
        <f>X294*K294</f>
        <v>1.578E-3</v>
      </c>
      <c r="Z294" s="146">
        <v>0</v>
      </c>
      <c r="AA294" s="147">
        <f>Z294*K294</f>
        <v>0</v>
      </c>
      <c r="AR294" s="19" t="s">
        <v>239</v>
      </c>
      <c r="AT294" s="19" t="s">
        <v>154</v>
      </c>
      <c r="AU294" s="19" t="s">
        <v>108</v>
      </c>
      <c r="AY294" s="19" t="s">
        <v>152</v>
      </c>
      <c r="BE294" s="148">
        <f>IF(U294="základní",N294,0)</f>
        <v>0</v>
      </c>
      <c r="BF294" s="148">
        <f>IF(U294="snížená",N294,0)</f>
        <v>0</v>
      </c>
      <c r="BG294" s="148">
        <f>IF(U294="zákl. přenesená",N294,0)</f>
        <v>0</v>
      </c>
      <c r="BH294" s="148">
        <f>IF(U294="sníž. přenesená",N294,0)</f>
        <v>0</v>
      </c>
      <c r="BI294" s="148">
        <f>IF(U294="nulová",N294,0)</f>
        <v>0</v>
      </c>
      <c r="BJ294" s="19" t="s">
        <v>22</v>
      </c>
      <c r="BK294" s="148">
        <f>ROUND(L294*K294,2)</f>
        <v>0</v>
      </c>
      <c r="BL294" s="19" t="s">
        <v>239</v>
      </c>
      <c r="BM294" s="19" t="s">
        <v>878</v>
      </c>
    </row>
    <row r="295" spans="2:65" s="1" customFormat="1" ht="31.5" customHeight="1">
      <c r="B295" s="139"/>
      <c r="C295" s="157" t="s">
        <v>499</v>
      </c>
      <c r="D295" s="157" t="s">
        <v>181</v>
      </c>
      <c r="E295" s="158" t="s">
        <v>879</v>
      </c>
      <c r="F295" s="235" t="s">
        <v>880</v>
      </c>
      <c r="G295" s="235"/>
      <c r="H295" s="235"/>
      <c r="I295" s="235"/>
      <c r="J295" s="159" t="s">
        <v>290</v>
      </c>
      <c r="K295" s="160">
        <v>8.8999999999999996E-2</v>
      </c>
      <c r="L295" s="253">
        <v>0</v>
      </c>
      <c r="M295" s="254"/>
      <c r="N295" s="236">
        <f>ROUND(L295*K295,2)</f>
        <v>0</v>
      </c>
      <c r="O295" s="232"/>
      <c r="P295" s="232"/>
      <c r="Q295" s="232"/>
      <c r="R295" s="144"/>
      <c r="T295" s="145" t="s">
        <v>5</v>
      </c>
      <c r="U295" s="42" t="s">
        <v>43</v>
      </c>
      <c r="V295" s="146">
        <v>0</v>
      </c>
      <c r="W295" s="146">
        <f>V295*K295</f>
        <v>0</v>
      </c>
      <c r="X295" s="146">
        <v>1</v>
      </c>
      <c r="Y295" s="146">
        <f>X295*K295</f>
        <v>8.8999999999999996E-2</v>
      </c>
      <c r="Z295" s="146">
        <v>0</v>
      </c>
      <c r="AA295" s="147">
        <f>Z295*K295</f>
        <v>0</v>
      </c>
      <c r="AR295" s="19" t="s">
        <v>317</v>
      </c>
      <c r="AT295" s="19" t="s">
        <v>181</v>
      </c>
      <c r="AU295" s="19" t="s">
        <v>108</v>
      </c>
      <c r="AY295" s="19" t="s">
        <v>152</v>
      </c>
      <c r="BE295" s="148">
        <f>IF(U295="základní",N295,0)</f>
        <v>0</v>
      </c>
      <c r="BF295" s="148">
        <f>IF(U295="snížená",N295,0)</f>
        <v>0</v>
      </c>
      <c r="BG295" s="148">
        <f>IF(U295="zákl. přenesená",N295,0)</f>
        <v>0</v>
      </c>
      <c r="BH295" s="148">
        <f>IF(U295="sníž. přenesená",N295,0)</f>
        <v>0</v>
      </c>
      <c r="BI295" s="148">
        <f>IF(U295="nulová",N295,0)</f>
        <v>0</v>
      </c>
      <c r="BJ295" s="19" t="s">
        <v>22</v>
      </c>
      <c r="BK295" s="148">
        <f>ROUND(L295*K295,2)</f>
        <v>0</v>
      </c>
      <c r="BL295" s="19" t="s">
        <v>239</v>
      </c>
      <c r="BM295" s="19" t="s">
        <v>881</v>
      </c>
    </row>
    <row r="296" spans="2:65" s="1" customFormat="1" ht="31.5" customHeight="1">
      <c r="B296" s="139"/>
      <c r="C296" s="140" t="s">
        <v>367</v>
      </c>
      <c r="D296" s="140" t="s">
        <v>154</v>
      </c>
      <c r="E296" s="141" t="s">
        <v>882</v>
      </c>
      <c r="F296" s="231" t="s">
        <v>883</v>
      </c>
      <c r="G296" s="231"/>
      <c r="H296" s="231"/>
      <c r="I296" s="231"/>
      <c r="J296" s="142" t="s">
        <v>165</v>
      </c>
      <c r="K296" s="143">
        <v>9.3000000000000007</v>
      </c>
      <c r="L296" s="253">
        <v>0</v>
      </c>
      <c r="M296" s="254"/>
      <c r="N296" s="232">
        <f>ROUND(L296*K296,2)</f>
        <v>0</v>
      </c>
      <c r="O296" s="232"/>
      <c r="P296" s="232"/>
      <c r="Q296" s="232"/>
      <c r="R296" s="144"/>
      <c r="T296" s="145" t="s">
        <v>5</v>
      </c>
      <c r="U296" s="42" t="s">
        <v>43</v>
      </c>
      <c r="V296" s="146">
        <v>0.51300000000000001</v>
      </c>
      <c r="W296" s="146">
        <f>V296*K296</f>
        <v>4.7709000000000001</v>
      </c>
      <c r="X296" s="146">
        <v>0</v>
      </c>
      <c r="Y296" s="146">
        <f>X296*K296</f>
        <v>0</v>
      </c>
      <c r="Z296" s="146">
        <v>1.6E-2</v>
      </c>
      <c r="AA296" s="147">
        <f>Z296*K296</f>
        <v>0.14880000000000002</v>
      </c>
      <c r="AR296" s="19" t="s">
        <v>239</v>
      </c>
      <c r="AT296" s="19" t="s">
        <v>154</v>
      </c>
      <c r="AU296" s="19" t="s">
        <v>108</v>
      </c>
      <c r="AY296" s="19" t="s">
        <v>152</v>
      </c>
      <c r="BE296" s="148">
        <f>IF(U296="základní",N296,0)</f>
        <v>0</v>
      </c>
      <c r="BF296" s="148">
        <f>IF(U296="snížená",N296,0)</f>
        <v>0</v>
      </c>
      <c r="BG296" s="148">
        <f>IF(U296="zákl. přenesená",N296,0)</f>
        <v>0</v>
      </c>
      <c r="BH296" s="148">
        <f>IF(U296="sníž. přenesená",N296,0)</f>
        <v>0</v>
      </c>
      <c r="BI296" s="148">
        <f>IF(U296="nulová",N296,0)</f>
        <v>0</v>
      </c>
      <c r="BJ296" s="19" t="s">
        <v>22</v>
      </c>
      <c r="BK296" s="148">
        <f>ROUND(L296*K296,2)</f>
        <v>0</v>
      </c>
      <c r="BL296" s="19" t="s">
        <v>239</v>
      </c>
      <c r="BM296" s="19" t="s">
        <v>884</v>
      </c>
    </row>
    <row r="297" spans="2:65" s="1" customFormat="1" ht="22.5" customHeight="1">
      <c r="B297" s="139"/>
      <c r="C297" s="140" t="s">
        <v>462</v>
      </c>
      <c r="D297" s="140" t="s">
        <v>154</v>
      </c>
      <c r="E297" s="141" t="s">
        <v>885</v>
      </c>
      <c r="F297" s="231" t="s">
        <v>886</v>
      </c>
      <c r="G297" s="231"/>
      <c r="H297" s="231"/>
      <c r="I297" s="231"/>
      <c r="J297" s="142" t="s">
        <v>169</v>
      </c>
      <c r="K297" s="143">
        <v>29.68</v>
      </c>
      <c r="L297" s="253">
        <v>0</v>
      </c>
      <c r="M297" s="254"/>
      <c r="N297" s="232">
        <f>ROUND(L297*K297,2)</f>
        <v>0</v>
      </c>
      <c r="O297" s="232"/>
      <c r="P297" s="232"/>
      <c r="Q297" s="232"/>
      <c r="R297" s="144"/>
      <c r="T297" s="145" t="s">
        <v>5</v>
      </c>
      <c r="U297" s="42" t="s">
        <v>43</v>
      </c>
      <c r="V297" s="146">
        <v>1.23</v>
      </c>
      <c r="W297" s="146">
        <f>V297*K297</f>
        <v>36.506399999999999</v>
      </c>
      <c r="X297" s="146">
        <v>0</v>
      </c>
      <c r="Y297" s="146">
        <f>X297*K297</f>
        <v>0</v>
      </c>
      <c r="Z297" s="146">
        <v>0</v>
      </c>
      <c r="AA297" s="147">
        <f>Z297*K297</f>
        <v>0</v>
      </c>
      <c r="AR297" s="19" t="s">
        <v>239</v>
      </c>
      <c r="AT297" s="19" t="s">
        <v>154</v>
      </c>
      <c r="AU297" s="19" t="s">
        <v>108</v>
      </c>
      <c r="AY297" s="19" t="s">
        <v>152</v>
      </c>
      <c r="BE297" s="148">
        <f>IF(U297="základní",N297,0)</f>
        <v>0</v>
      </c>
      <c r="BF297" s="148">
        <f>IF(U297="snížená",N297,0)</f>
        <v>0</v>
      </c>
      <c r="BG297" s="148">
        <f>IF(U297="zákl. přenesená",N297,0)</f>
        <v>0</v>
      </c>
      <c r="BH297" s="148">
        <f>IF(U297="sníž. přenesená",N297,0)</f>
        <v>0</v>
      </c>
      <c r="BI297" s="148">
        <f>IF(U297="nulová",N297,0)</f>
        <v>0</v>
      </c>
      <c r="BJ297" s="19" t="s">
        <v>22</v>
      </c>
      <c r="BK297" s="148">
        <f>ROUND(L297*K297,2)</f>
        <v>0</v>
      </c>
      <c r="BL297" s="19" t="s">
        <v>239</v>
      </c>
      <c r="BM297" s="19" t="s">
        <v>887</v>
      </c>
    </row>
    <row r="298" spans="2:65" s="10" customFormat="1" ht="22.5" customHeight="1">
      <c r="B298" s="149"/>
      <c r="C298" s="150"/>
      <c r="D298" s="150"/>
      <c r="E298" s="151" t="s">
        <v>5</v>
      </c>
      <c r="F298" s="233" t="s">
        <v>888</v>
      </c>
      <c r="G298" s="234"/>
      <c r="H298" s="234"/>
      <c r="I298" s="234"/>
      <c r="J298" s="150"/>
      <c r="K298" s="152">
        <v>29.68</v>
      </c>
      <c r="L298" s="150"/>
      <c r="M298" s="150"/>
      <c r="N298" s="150"/>
      <c r="O298" s="150"/>
      <c r="P298" s="150"/>
      <c r="Q298" s="150"/>
      <c r="R298" s="153"/>
      <c r="T298" s="154"/>
      <c r="U298" s="150"/>
      <c r="V298" s="150"/>
      <c r="W298" s="150"/>
      <c r="X298" s="150"/>
      <c r="Y298" s="150"/>
      <c r="Z298" s="150"/>
      <c r="AA298" s="155"/>
      <c r="AT298" s="156" t="s">
        <v>161</v>
      </c>
      <c r="AU298" s="156" t="s">
        <v>108</v>
      </c>
      <c r="AV298" s="10" t="s">
        <v>108</v>
      </c>
      <c r="AW298" s="10" t="s">
        <v>36</v>
      </c>
      <c r="AX298" s="10" t="s">
        <v>22</v>
      </c>
      <c r="AY298" s="156" t="s">
        <v>152</v>
      </c>
    </row>
    <row r="299" spans="2:65" s="1" customFormat="1" ht="31.5" customHeight="1">
      <c r="B299" s="139"/>
      <c r="C299" s="157" t="s">
        <v>479</v>
      </c>
      <c r="D299" s="157" t="s">
        <v>181</v>
      </c>
      <c r="E299" s="158" t="s">
        <v>889</v>
      </c>
      <c r="F299" s="235" t="s">
        <v>890</v>
      </c>
      <c r="G299" s="235"/>
      <c r="H299" s="235"/>
      <c r="I299" s="235"/>
      <c r="J299" s="159" t="s">
        <v>290</v>
      </c>
      <c r="K299" s="160">
        <v>0.63400000000000001</v>
      </c>
      <c r="L299" s="253">
        <v>0</v>
      </c>
      <c r="M299" s="254"/>
      <c r="N299" s="236">
        <f>ROUND(L299*K299,2)</f>
        <v>0</v>
      </c>
      <c r="O299" s="232"/>
      <c r="P299" s="232"/>
      <c r="Q299" s="232"/>
      <c r="R299" s="144"/>
      <c r="T299" s="145" t="s">
        <v>5</v>
      </c>
      <c r="U299" s="42" t="s">
        <v>43</v>
      </c>
      <c r="V299" s="146">
        <v>0</v>
      </c>
      <c r="W299" s="146">
        <f>V299*K299</f>
        <v>0</v>
      </c>
      <c r="X299" s="146">
        <v>1</v>
      </c>
      <c r="Y299" s="146">
        <f>X299*K299</f>
        <v>0.63400000000000001</v>
      </c>
      <c r="Z299" s="146">
        <v>0</v>
      </c>
      <c r="AA299" s="147">
        <f>Z299*K299</f>
        <v>0</v>
      </c>
      <c r="AR299" s="19" t="s">
        <v>317</v>
      </c>
      <c r="AT299" s="19" t="s">
        <v>181</v>
      </c>
      <c r="AU299" s="19" t="s">
        <v>108</v>
      </c>
      <c r="AY299" s="19" t="s">
        <v>152</v>
      </c>
      <c r="BE299" s="148">
        <f>IF(U299="základní",N299,0)</f>
        <v>0</v>
      </c>
      <c r="BF299" s="148">
        <f>IF(U299="snížená",N299,0)</f>
        <v>0</v>
      </c>
      <c r="BG299" s="148">
        <f>IF(U299="zákl. přenesená",N299,0)</f>
        <v>0</v>
      </c>
      <c r="BH299" s="148">
        <f>IF(U299="sníž. přenesená",N299,0)</f>
        <v>0</v>
      </c>
      <c r="BI299" s="148">
        <f>IF(U299="nulová",N299,0)</f>
        <v>0</v>
      </c>
      <c r="BJ299" s="19" t="s">
        <v>22</v>
      </c>
      <c r="BK299" s="148">
        <f>ROUND(L299*K299,2)</f>
        <v>0</v>
      </c>
      <c r="BL299" s="19" t="s">
        <v>239</v>
      </c>
      <c r="BM299" s="19" t="s">
        <v>891</v>
      </c>
    </row>
    <row r="300" spans="2:65" s="1" customFormat="1" ht="31.5" customHeight="1">
      <c r="B300" s="139"/>
      <c r="C300" s="140" t="s">
        <v>892</v>
      </c>
      <c r="D300" s="140" t="s">
        <v>154</v>
      </c>
      <c r="E300" s="141" t="s">
        <v>893</v>
      </c>
      <c r="F300" s="231" t="s">
        <v>894</v>
      </c>
      <c r="G300" s="231"/>
      <c r="H300" s="231"/>
      <c r="I300" s="231"/>
      <c r="J300" s="142" t="s">
        <v>169</v>
      </c>
      <c r="K300" s="143">
        <v>20.518000000000001</v>
      </c>
      <c r="L300" s="253">
        <v>0</v>
      </c>
      <c r="M300" s="254"/>
      <c r="N300" s="232">
        <f>ROUND(L300*K300,2)</f>
        <v>0</v>
      </c>
      <c r="O300" s="232"/>
      <c r="P300" s="232"/>
      <c r="Q300" s="232"/>
      <c r="R300" s="144"/>
      <c r="T300" s="145" t="s">
        <v>5</v>
      </c>
      <c r="U300" s="42" t="s">
        <v>43</v>
      </c>
      <c r="V300" s="146">
        <v>1.6870000000000001</v>
      </c>
      <c r="W300" s="146">
        <f>V300*K300</f>
        <v>34.613866000000002</v>
      </c>
      <c r="X300" s="146">
        <v>2.5000000000000001E-4</v>
      </c>
      <c r="Y300" s="146">
        <f>X300*K300</f>
        <v>5.1295000000000004E-3</v>
      </c>
      <c r="Z300" s="146">
        <v>0</v>
      </c>
      <c r="AA300" s="147">
        <f>Z300*K300</f>
        <v>0</v>
      </c>
      <c r="AR300" s="19" t="s">
        <v>239</v>
      </c>
      <c r="AT300" s="19" t="s">
        <v>154</v>
      </c>
      <c r="AU300" s="19" t="s">
        <v>108</v>
      </c>
      <c r="AY300" s="19" t="s">
        <v>152</v>
      </c>
      <c r="BE300" s="148">
        <f>IF(U300="základní",N300,0)</f>
        <v>0</v>
      </c>
      <c r="BF300" s="148">
        <f>IF(U300="snížená",N300,0)</f>
        <v>0</v>
      </c>
      <c r="BG300" s="148">
        <f>IF(U300="zákl. přenesená",N300,0)</f>
        <v>0</v>
      </c>
      <c r="BH300" s="148">
        <f>IF(U300="sníž. přenesená",N300,0)</f>
        <v>0</v>
      </c>
      <c r="BI300" s="148">
        <f>IF(U300="nulová",N300,0)</f>
        <v>0</v>
      </c>
      <c r="BJ300" s="19" t="s">
        <v>22</v>
      </c>
      <c r="BK300" s="148">
        <f>ROUND(L300*K300,2)</f>
        <v>0</v>
      </c>
      <c r="BL300" s="19" t="s">
        <v>239</v>
      </c>
      <c r="BM300" s="19" t="s">
        <v>895</v>
      </c>
    </row>
    <row r="301" spans="2:65" s="10" customFormat="1" ht="22.5" customHeight="1">
      <c r="B301" s="149"/>
      <c r="C301" s="150"/>
      <c r="D301" s="150"/>
      <c r="E301" s="151" t="s">
        <v>5</v>
      </c>
      <c r="F301" s="233" t="s">
        <v>896</v>
      </c>
      <c r="G301" s="234"/>
      <c r="H301" s="234"/>
      <c r="I301" s="234"/>
      <c r="J301" s="150"/>
      <c r="K301" s="152">
        <v>20.518000000000001</v>
      </c>
      <c r="L301" s="150"/>
      <c r="M301" s="150"/>
      <c r="N301" s="150"/>
      <c r="O301" s="150"/>
      <c r="P301" s="150"/>
      <c r="Q301" s="150"/>
      <c r="R301" s="153"/>
      <c r="T301" s="154"/>
      <c r="U301" s="150"/>
      <c r="V301" s="150"/>
      <c r="W301" s="150"/>
      <c r="X301" s="150"/>
      <c r="Y301" s="150"/>
      <c r="Z301" s="150"/>
      <c r="AA301" s="155"/>
      <c r="AT301" s="156" t="s">
        <v>161</v>
      </c>
      <c r="AU301" s="156" t="s">
        <v>108</v>
      </c>
      <c r="AV301" s="10" t="s">
        <v>108</v>
      </c>
      <c r="AW301" s="10" t="s">
        <v>36</v>
      </c>
      <c r="AX301" s="10" t="s">
        <v>22</v>
      </c>
      <c r="AY301" s="156" t="s">
        <v>152</v>
      </c>
    </row>
    <row r="302" spans="2:65" s="1" customFormat="1" ht="31.5" customHeight="1">
      <c r="B302" s="139"/>
      <c r="C302" s="157" t="s">
        <v>897</v>
      </c>
      <c r="D302" s="157" t="s">
        <v>181</v>
      </c>
      <c r="E302" s="158" t="s">
        <v>898</v>
      </c>
      <c r="F302" s="235" t="s">
        <v>899</v>
      </c>
      <c r="G302" s="235"/>
      <c r="H302" s="235"/>
      <c r="I302" s="235"/>
      <c r="J302" s="159" t="s">
        <v>361</v>
      </c>
      <c r="K302" s="160">
        <v>1</v>
      </c>
      <c r="L302" s="253">
        <v>0</v>
      </c>
      <c r="M302" s="254"/>
      <c r="N302" s="236">
        <f>ROUND(L302*K302,2)</f>
        <v>0</v>
      </c>
      <c r="O302" s="232"/>
      <c r="P302" s="232"/>
      <c r="Q302" s="232"/>
      <c r="R302" s="144"/>
      <c r="T302" s="145" t="s">
        <v>5</v>
      </c>
      <c r="U302" s="42" t="s">
        <v>43</v>
      </c>
      <c r="V302" s="146">
        <v>0</v>
      </c>
      <c r="W302" s="146">
        <f>V302*K302</f>
        <v>0</v>
      </c>
      <c r="X302" s="146">
        <v>3.5999999999999997E-2</v>
      </c>
      <c r="Y302" s="146">
        <f>X302*K302</f>
        <v>3.5999999999999997E-2</v>
      </c>
      <c r="Z302" s="146">
        <v>0</v>
      </c>
      <c r="AA302" s="147">
        <f>Z302*K302</f>
        <v>0</v>
      </c>
      <c r="AR302" s="19" t="s">
        <v>317</v>
      </c>
      <c r="AT302" s="19" t="s">
        <v>181</v>
      </c>
      <c r="AU302" s="19" t="s">
        <v>108</v>
      </c>
      <c r="AY302" s="19" t="s">
        <v>152</v>
      </c>
      <c r="BE302" s="148">
        <f>IF(U302="základní",N302,0)</f>
        <v>0</v>
      </c>
      <c r="BF302" s="148">
        <f>IF(U302="snížená",N302,0)</f>
        <v>0</v>
      </c>
      <c r="BG302" s="148">
        <f>IF(U302="zákl. přenesená",N302,0)</f>
        <v>0</v>
      </c>
      <c r="BH302" s="148">
        <f>IF(U302="sníž. přenesená",N302,0)</f>
        <v>0</v>
      </c>
      <c r="BI302" s="148">
        <f>IF(U302="nulová",N302,0)</f>
        <v>0</v>
      </c>
      <c r="BJ302" s="19" t="s">
        <v>22</v>
      </c>
      <c r="BK302" s="148">
        <f>ROUND(L302*K302,2)</f>
        <v>0</v>
      </c>
      <c r="BL302" s="19" t="s">
        <v>239</v>
      </c>
      <c r="BM302" s="19" t="s">
        <v>900</v>
      </c>
    </row>
    <row r="303" spans="2:65" s="10" customFormat="1" ht="22.5" customHeight="1">
      <c r="B303" s="149"/>
      <c r="C303" s="150"/>
      <c r="D303" s="150"/>
      <c r="E303" s="151" t="s">
        <v>5</v>
      </c>
      <c r="F303" s="233" t="s">
        <v>22</v>
      </c>
      <c r="G303" s="234"/>
      <c r="H303" s="234"/>
      <c r="I303" s="234"/>
      <c r="J303" s="150"/>
      <c r="K303" s="152">
        <v>1</v>
      </c>
      <c r="L303" s="150"/>
      <c r="M303" s="150"/>
      <c r="N303" s="150"/>
      <c r="O303" s="150"/>
      <c r="P303" s="150"/>
      <c r="Q303" s="150"/>
      <c r="R303" s="153"/>
      <c r="T303" s="154"/>
      <c r="U303" s="150"/>
      <c r="V303" s="150"/>
      <c r="W303" s="150"/>
      <c r="X303" s="150"/>
      <c r="Y303" s="150"/>
      <c r="Z303" s="150"/>
      <c r="AA303" s="155"/>
      <c r="AT303" s="156" t="s">
        <v>161</v>
      </c>
      <c r="AU303" s="156" t="s">
        <v>108</v>
      </c>
      <c r="AV303" s="10" t="s">
        <v>108</v>
      </c>
      <c r="AW303" s="10" t="s">
        <v>36</v>
      </c>
      <c r="AX303" s="10" t="s">
        <v>22</v>
      </c>
      <c r="AY303" s="156" t="s">
        <v>152</v>
      </c>
    </row>
    <row r="304" spans="2:65" s="1" customFormat="1" ht="31.5" customHeight="1">
      <c r="B304" s="139"/>
      <c r="C304" s="157" t="s">
        <v>901</v>
      </c>
      <c r="D304" s="157" t="s">
        <v>181</v>
      </c>
      <c r="E304" s="158" t="s">
        <v>902</v>
      </c>
      <c r="F304" s="235" t="s">
        <v>903</v>
      </c>
      <c r="G304" s="235"/>
      <c r="H304" s="235"/>
      <c r="I304" s="235"/>
      <c r="J304" s="159" t="s">
        <v>361</v>
      </c>
      <c r="K304" s="160">
        <v>1</v>
      </c>
      <c r="L304" s="253">
        <v>0</v>
      </c>
      <c r="M304" s="254"/>
      <c r="N304" s="236">
        <f>ROUND(L304*K304,2)</f>
        <v>0</v>
      </c>
      <c r="O304" s="232"/>
      <c r="P304" s="232"/>
      <c r="Q304" s="232"/>
      <c r="R304" s="144"/>
      <c r="T304" s="145" t="s">
        <v>5</v>
      </c>
      <c r="U304" s="42" t="s">
        <v>43</v>
      </c>
      <c r="V304" s="146">
        <v>0</v>
      </c>
      <c r="W304" s="146">
        <f>V304*K304</f>
        <v>0</v>
      </c>
      <c r="X304" s="146">
        <v>3.5999999999999997E-2</v>
      </c>
      <c r="Y304" s="146">
        <f>X304*K304</f>
        <v>3.5999999999999997E-2</v>
      </c>
      <c r="Z304" s="146">
        <v>0</v>
      </c>
      <c r="AA304" s="147">
        <f>Z304*K304</f>
        <v>0</v>
      </c>
      <c r="AR304" s="19" t="s">
        <v>317</v>
      </c>
      <c r="AT304" s="19" t="s">
        <v>181</v>
      </c>
      <c r="AU304" s="19" t="s">
        <v>108</v>
      </c>
      <c r="AY304" s="19" t="s">
        <v>152</v>
      </c>
      <c r="BE304" s="148">
        <f>IF(U304="základní",N304,0)</f>
        <v>0</v>
      </c>
      <c r="BF304" s="148">
        <f>IF(U304="snížená",N304,0)</f>
        <v>0</v>
      </c>
      <c r="BG304" s="148">
        <f>IF(U304="zákl. přenesená",N304,0)</f>
        <v>0</v>
      </c>
      <c r="BH304" s="148">
        <f>IF(U304="sníž. přenesená",N304,0)</f>
        <v>0</v>
      </c>
      <c r="BI304" s="148">
        <f>IF(U304="nulová",N304,0)</f>
        <v>0</v>
      </c>
      <c r="BJ304" s="19" t="s">
        <v>22</v>
      </c>
      <c r="BK304" s="148">
        <f>ROUND(L304*K304,2)</f>
        <v>0</v>
      </c>
      <c r="BL304" s="19" t="s">
        <v>239</v>
      </c>
      <c r="BM304" s="19" t="s">
        <v>904</v>
      </c>
    </row>
    <row r="305" spans="2:65" s="10" customFormat="1" ht="22.5" customHeight="1">
      <c r="B305" s="149"/>
      <c r="C305" s="150"/>
      <c r="D305" s="150"/>
      <c r="E305" s="151" t="s">
        <v>5</v>
      </c>
      <c r="F305" s="233" t="s">
        <v>22</v>
      </c>
      <c r="G305" s="234"/>
      <c r="H305" s="234"/>
      <c r="I305" s="234"/>
      <c r="J305" s="150"/>
      <c r="K305" s="152">
        <v>1</v>
      </c>
      <c r="L305" s="150"/>
      <c r="M305" s="150"/>
      <c r="N305" s="150"/>
      <c r="O305" s="150"/>
      <c r="P305" s="150"/>
      <c r="Q305" s="150"/>
      <c r="R305" s="153"/>
      <c r="T305" s="154"/>
      <c r="U305" s="150"/>
      <c r="V305" s="150"/>
      <c r="W305" s="150"/>
      <c r="X305" s="150"/>
      <c r="Y305" s="150"/>
      <c r="Z305" s="150"/>
      <c r="AA305" s="155"/>
      <c r="AT305" s="156" t="s">
        <v>161</v>
      </c>
      <c r="AU305" s="156" t="s">
        <v>108</v>
      </c>
      <c r="AV305" s="10" t="s">
        <v>108</v>
      </c>
      <c r="AW305" s="10" t="s">
        <v>36</v>
      </c>
      <c r="AX305" s="10" t="s">
        <v>22</v>
      </c>
      <c r="AY305" s="156" t="s">
        <v>152</v>
      </c>
    </row>
    <row r="306" spans="2:65" s="1" customFormat="1" ht="44.25" customHeight="1">
      <c r="B306" s="139"/>
      <c r="C306" s="140" t="s">
        <v>261</v>
      </c>
      <c r="D306" s="140" t="s">
        <v>154</v>
      </c>
      <c r="E306" s="141" t="s">
        <v>905</v>
      </c>
      <c r="F306" s="231" t="s">
        <v>906</v>
      </c>
      <c r="G306" s="231"/>
      <c r="H306" s="231"/>
      <c r="I306" s="231"/>
      <c r="J306" s="142" t="s">
        <v>361</v>
      </c>
      <c r="K306" s="143">
        <v>1</v>
      </c>
      <c r="L306" s="253">
        <v>0</v>
      </c>
      <c r="M306" s="254"/>
      <c r="N306" s="232">
        <f>ROUND(L306*K306,2)</f>
        <v>0</v>
      </c>
      <c r="O306" s="232"/>
      <c r="P306" s="232"/>
      <c r="Q306" s="232"/>
      <c r="R306" s="144"/>
      <c r="T306" s="145" t="s">
        <v>5</v>
      </c>
      <c r="U306" s="42" t="s">
        <v>43</v>
      </c>
      <c r="V306" s="146">
        <v>18.600000000000001</v>
      </c>
      <c r="W306" s="146">
        <f>V306*K306</f>
        <v>18.600000000000001</v>
      </c>
      <c r="X306" s="146">
        <v>0</v>
      </c>
      <c r="Y306" s="146">
        <f>X306*K306</f>
        <v>0</v>
      </c>
      <c r="Z306" s="146">
        <v>0</v>
      </c>
      <c r="AA306" s="147">
        <f>Z306*K306</f>
        <v>0</v>
      </c>
      <c r="AR306" s="19" t="s">
        <v>239</v>
      </c>
      <c r="AT306" s="19" t="s">
        <v>154</v>
      </c>
      <c r="AU306" s="19" t="s">
        <v>108</v>
      </c>
      <c r="AY306" s="19" t="s">
        <v>152</v>
      </c>
      <c r="BE306" s="148">
        <f>IF(U306="základní",N306,0)</f>
        <v>0</v>
      </c>
      <c r="BF306" s="148">
        <f>IF(U306="snížená",N306,0)</f>
        <v>0</v>
      </c>
      <c r="BG306" s="148">
        <f>IF(U306="zákl. přenesená",N306,0)</f>
        <v>0</v>
      </c>
      <c r="BH306" s="148">
        <f>IF(U306="sníž. přenesená",N306,0)</f>
        <v>0</v>
      </c>
      <c r="BI306" s="148">
        <f>IF(U306="nulová",N306,0)</f>
        <v>0</v>
      </c>
      <c r="BJ306" s="19" t="s">
        <v>22</v>
      </c>
      <c r="BK306" s="148">
        <f>ROUND(L306*K306,2)</f>
        <v>0</v>
      </c>
      <c r="BL306" s="19" t="s">
        <v>239</v>
      </c>
      <c r="BM306" s="19" t="s">
        <v>907</v>
      </c>
    </row>
    <row r="307" spans="2:65" s="1" customFormat="1" ht="31.5" customHeight="1">
      <c r="B307" s="139"/>
      <c r="C307" s="157" t="s">
        <v>265</v>
      </c>
      <c r="D307" s="157" t="s">
        <v>181</v>
      </c>
      <c r="E307" s="158" t="s">
        <v>908</v>
      </c>
      <c r="F307" s="235" t="s">
        <v>909</v>
      </c>
      <c r="G307" s="235"/>
      <c r="H307" s="235"/>
      <c r="I307" s="235"/>
      <c r="J307" s="159" t="s">
        <v>361</v>
      </c>
      <c r="K307" s="160">
        <v>1</v>
      </c>
      <c r="L307" s="253">
        <v>0</v>
      </c>
      <c r="M307" s="254"/>
      <c r="N307" s="236">
        <f>ROUND(L307*K307,2)</f>
        <v>0</v>
      </c>
      <c r="O307" s="232"/>
      <c r="P307" s="232"/>
      <c r="Q307" s="232"/>
      <c r="R307" s="144"/>
      <c r="T307" s="145" t="s">
        <v>5</v>
      </c>
      <c r="U307" s="42" t="s">
        <v>43</v>
      </c>
      <c r="V307" s="146">
        <v>0</v>
      </c>
      <c r="W307" s="146">
        <f>V307*K307</f>
        <v>0</v>
      </c>
      <c r="X307" s="146">
        <v>0.19500000000000001</v>
      </c>
      <c r="Y307" s="146">
        <f>X307*K307</f>
        <v>0.19500000000000001</v>
      </c>
      <c r="Z307" s="146">
        <v>0</v>
      </c>
      <c r="AA307" s="147">
        <f>Z307*K307</f>
        <v>0</v>
      </c>
      <c r="AR307" s="19" t="s">
        <v>317</v>
      </c>
      <c r="AT307" s="19" t="s">
        <v>181</v>
      </c>
      <c r="AU307" s="19" t="s">
        <v>108</v>
      </c>
      <c r="AY307" s="19" t="s">
        <v>152</v>
      </c>
      <c r="BE307" s="148">
        <f>IF(U307="základní",N307,0)</f>
        <v>0</v>
      </c>
      <c r="BF307" s="148">
        <f>IF(U307="snížená",N307,0)</f>
        <v>0</v>
      </c>
      <c r="BG307" s="148">
        <f>IF(U307="zákl. přenesená",N307,0)</f>
        <v>0</v>
      </c>
      <c r="BH307" s="148">
        <f>IF(U307="sníž. přenesená",N307,0)</f>
        <v>0</v>
      </c>
      <c r="BI307" s="148">
        <f>IF(U307="nulová",N307,0)</f>
        <v>0</v>
      </c>
      <c r="BJ307" s="19" t="s">
        <v>22</v>
      </c>
      <c r="BK307" s="148">
        <f>ROUND(L307*K307,2)</f>
        <v>0</v>
      </c>
      <c r="BL307" s="19" t="s">
        <v>239</v>
      </c>
      <c r="BM307" s="19" t="s">
        <v>910</v>
      </c>
    </row>
    <row r="308" spans="2:65" s="1" customFormat="1" ht="22.5" customHeight="1">
      <c r="B308" s="139"/>
      <c r="C308" s="140" t="s">
        <v>28</v>
      </c>
      <c r="D308" s="140" t="s">
        <v>154</v>
      </c>
      <c r="E308" s="141" t="s">
        <v>471</v>
      </c>
      <c r="F308" s="231" t="s">
        <v>472</v>
      </c>
      <c r="G308" s="231"/>
      <c r="H308" s="231"/>
      <c r="I308" s="231"/>
      <c r="J308" s="142" t="s">
        <v>169</v>
      </c>
      <c r="K308" s="143">
        <v>6.03</v>
      </c>
      <c r="L308" s="253">
        <v>0</v>
      </c>
      <c r="M308" s="254"/>
      <c r="N308" s="232">
        <f>ROUND(L308*K308,2)</f>
        <v>0</v>
      </c>
      <c r="O308" s="232"/>
      <c r="P308" s="232"/>
      <c r="Q308" s="232"/>
      <c r="R308" s="144"/>
      <c r="T308" s="145" t="s">
        <v>5</v>
      </c>
      <c r="U308" s="42" t="s">
        <v>43</v>
      </c>
      <c r="V308" s="146">
        <v>0.67800000000000005</v>
      </c>
      <c r="W308" s="146">
        <f>V308*K308</f>
        <v>4.0883400000000005</v>
      </c>
      <c r="X308" s="146">
        <v>1.0000000000000001E-5</v>
      </c>
      <c r="Y308" s="146">
        <f>X308*K308</f>
        <v>6.0300000000000009E-5</v>
      </c>
      <c r="Z308" s="146">
        <v>0</v>
      </c>
      <c r="AA308" s="147">
        <f>Z308*K308</f>
        <v>0</v>
      </c>
      <c r="AR308" s="19" t="s">
        <v>239</v>
      </c>
      <c r="AT308" s="19" t="s">
        <v>154</v>
      </c>
      <c r="AU308" s="19" t="s">
        <v>108</v>
      </c>
      <c r="AY308" s="19" t="s">
        <v>152</v>
      </c>
      <c r="BE308" s="148">
        <f>IF(U308="základní",N308,0)</f>
        <v>0</v>
      </c>
      <c r="BF308" s="148">
        <f>IF(U308="snížená",N308,0)</f>
        <v>0</v>
      </c>
      <c r="BG308" s="148">
        <f>IF(U308="zákl. přenesená",N308,0)</f>
        <v>0</v>
      </c>
      <c r="BH308" s="148">
        <f>IF(U308="sníž. přenesená",N308,0)</f>
        <v>0</v>
      </c>
      <c r="BI308" s="148">
        <f>IF(U308="nulová",N308,0)</f>
        <v>0</v>
      </c>
      <c r="BJ308" s="19" t="s">
        <v>22</v>
      </c>
      <c r="BK308" s="148">
        <f>ROUND(L308*K308,2)</f>
        <v>0</v>
      </c>
      <c r="BL308" s="19" t="s">
        <v>239</v>
      </c>
      <c r="BM308" s="19" t="s">
        <v>911</v>
      </c>
    </row>
    <row r="309" spans="2:65" s="10" customFormat="1" ht="22.5" customHeight="1">
      <c r="B309" s="149"/>
      <c r="C309" s="150"/>
      <c r="D309" s="150"/>
      <c r="E309" s="151" t="s">
        <v>5</v>
      </c>
      <c r="F309" s="233" t="s">
        <v>912</v>
      </c>
      <c r="G309" s="234"/>
      <c r="H309" s="234"/>
      <c r="I309" s="234"/>
      <c r="J309" s="150"/>
      <c r="K309" s="152">
        <v>6.03</v>
      </c>
      <c r="L309" s="150"/>
      <c r="M309" s="150"/>
      <c r="N309" s="150"/>
      <c r="O309" s="150"/>
      <c r="P309" s="150"/>
      <c r="Q309" s="150"/>
      <c r="R309" s="153"/>
      <c r="T309" s="154"/>
      <c r="U309" s="150"/>
      <c r="V309" s="150"/>
      <c r="W309" s="150"/>
      <c r="X309" s="150"/>
      <c r="Y309" s="150"/>
      <c r="Z309" s="150"/>
      <c r="AA309" s="155"/>
      <c r="AT309" s="156" t="s">
        <v>161</v>
      </c>
      <c r="AU309" s="156" t="s">
        <v>108</v>
      </c>
      <c r="AV309" s="10" t="s">
        <v>108</v>
      </c>
      <c r="AW309" s="10" t="s">
        <v>36</v>
      </c>
      <c r="AX309" s="10" t="s">
        <v>22</v>
      </c>
      <c r="AY309" s="156" t="s">
        <v>152</v>
      </c>
    </row>
    <row r="310" spans="2:65" s="1" customFormat="1" ht="22.5" customHeight="1">
      <c r="B310" s="139"/>
      <c r="C310" s="157" t="s">
        <v>913</v>
      </c>
      <c r="D310" s="157" t="s">
        <v>181</v>
      </c>
      <c r="E310" s="158" t="s">
        <v>476</v>
      </c>
      <c r="F310" s="235" t="s">
        <v>477</v>
      </c>
      <c r="G310" s="235"/>
      <c r="H310" s="235"/>
      <c r="I310" s="235"/>
      <c r="J310" s="159" t="s">
        <v>169</v>
      </c>
      <c r="K310" s="160">
        <v>6.03</v>
      </c>
      <c r="L310" s="253">
        <v>0</v>
      </c>
      <c r="M310" s="254"/>
      <c r="N310" s="236">
        <f>ROUND(L310*K310,2)</f>
        <v>0</v>
      </c>
      <c r="O310" s="232"/>
      <c r="P310" s="232"/>
      <c r="Q310" s="232"/>
      <c r="R310" s="144"/>
      <c r="T310" s="145" t="s">
        <v>5</v>
      </c>
      <c r="U310" s="42" t="s">
        <v>43</v>
      </c>
      <c r="V310" s="146">
        <v>0</v>
      </c>
      <c r="W310" s="146">
        <f>V310*K310</f>
        <v>0</v>
      </c>
      <c r="X310" s="146">
        <v>1.5E-3</v>
      </c>
      <c r="Y310" s="146">
        <f>X310*K310</f>
        <v>9.045000000000001E-3</v>
      </c>
      <c r="Z310" s="146">
        <v>0</v>
      </c>
      <c r="AA310" s="147">
        <f>Z310*K310</f>
        <v>0</v>
      </c>
      <c r="AR310" s="19" t="s">
        <v>317</v>
      </c>
      <c r="AT310" s="19" t="s">
        <v>181</v>
      </c>
      <c r="AU310" s="19" t="s">
        <v>108</v>
      </c>
      <c r="AY310" s="19" t="s">
        <v>152</v>
      </c>
      <c r="BE310" s="148">
        <f>IF(U310="základní",N310,0)</f>
        <v>0</v>
      </c>
      <c r="BF310" s="148">
        <f>IF(U310="snížená",N310,0)</f>
        <v>0</v>
      </c>
      <c r="BG310" s="148">
        <f>IF(U310="zákl. přenesená",N310,0)</f>
        <v>0</v>
      </c>
      <c r="BH310" s="148">
        <f>IF(U310="sníž. přenesená",N310,0)</f>
        <v>0</v>
      </c>
      <c r="BI310" s="148">
        <f>IF(U310="nulová",N310,0)</f>
        <v>0</v>
      </c>
      <c r="BJ310" s="19" t="s">
        <v>22</v>
      </c>
      <c r="BK310" s="148">
        <f>ROUND(L310*K310,2)</f>
        <v>0</v>
      </c>
      <c r="BL310" s="19" t="s">
        <v>239</v>
      </c>
      <c r="BM310" s="19" t="s">
        <v>914</v>
      </c>
    </row>
    <row r="311" spans="2:65" s="1" customFormat="1" ht="31.5" customHeight="1">
      <c r="B311" s="139"/>
      <c r="C311" s="140" t="s">
        <v>915</v>
      </c>
      <c r="D311" s="140" t="s">
        <v>154</v>
      </c>
      <c r="E311" s="141" t="s">
        <v>916</v>
      </c>
      <c r="F311" s="231" t="s">
        <v>917</v>
      </c>
      <c r="G311" s="231"/>
      <c r="H311" s="231"/>
      <c r="I311" s="231"/>
      <c r="J311" s="142" t="s">
        <v>169</v>
      </c>
      <c r="K311" s="143">
        <v>28.952999999999999</v>
      </c>
      <c r="L311" s="253">
        <v>0</v>
      </c>
      <c r="M311" s="254"/>
      <c r="N311" s="232">
        <f>ROUND(L311*K311,2)</f>
        <v>0</v>
      </c>
      <c r="O311" s="232"/>
      <c r="P311" s="232"/>
      <c r="Q311" s="232"/>
      <c r="R311" s="144"/>
      <c r="T311" s="145" t="s">
        <v>5</v>
      </c>
      <c r="U311" s="42" t="s">
        <v>43</v>
      </c>
      <c r="V311" s="146">
        <v>13.811999999999999</v>
      </c>
      <c r="W311" s="146">
        <f>V311*K311</f>
        <v>399.89883599999996</v>
      </c>
      <c r="X311" s="146">
        <v>1.2999999999999999E-4</v>
      </c>
      <c r="Y311" s="146">
        <f>X311*K311</f>
        <v>3.7638899999999998E-3</v>
      </c>
      <c r="Z311" s="146">
        <v>0</v>
      </c>
      <c r="AA311" s="147">
        <f>Z311*K311</f>
        <v>0</v>
      </c>
      <c r="AR311" s="19" t="s">
        <v>239</v>
      </c>
      <c r="AT311" s="19" t="s">
        <v>154</v>
      </c>
      <c r="AU311" s="19" t="s">
        <v>108</v>
      </c>
      <c r="AY311" s="19" t="s">
        <v>152</v>
      </c>
      <c r="BE311" s="148">
        <f>IF(U311="základní",N311,0)</f>
        <v>0</v>
      </c>
      <c r="BF311" s="148">
        <f>IF(U311="snížená",N311,0)</f>
        <v>0</v>
      </c>
      <c r="BG311" s="148">
        <f>IF(U311="zákl. přenesená",N311,0)</f>
        <v>0</v>
      </c>
      <c r="BH311" s="148">
        <f>IF(U311="sníž. přenesená",N311,0)</f>
        <v>0</v>
      </c>
      <c r="BI311" s="148">
        <f>IF(U311="nulová",N311,0)</f>
        <v>0</v>
      </c>
      <c r="BJ311" s="19" t="s">
        <v>22</v>
      </c>
      <c r="BK311" s="148">
        <f>ROUND(L311*K311,2)</f>
        <v>0</v>
      </c>
      <c r="BL311" s="19" t="s">
        <v>239</v>
      </c>
      <c r="BM311" s="19" t="s">
        <v>918</v>
      </c>
    </row>
    <row r="312" spans="2:65" s="10" customFormat="1" ht="22.5" customHeight="1">
      <c r="B312" s="149"/>
      <c r="C312" s="150"/>
      <c r="D312" s="150"/>
      <c r="E312" s="151" t="s">
        <v>5</v>
      </c>
      <c r="F312" s="233" t="s">
        <v>919</v>
      </c>
      <c r="G312" s="234"/>
      <c r="H312" s="234"/>
      <c r="I312" s="234"/>
      <c r="J312" s="150"/>
      <c r="K312" s="152">
        <v>16.152999999999999</v>
      </c>
      <c r="L312" s="150"/>
      <c r="M312" s="150"/>
      <c r="N312" s="150"/>
      <c r="O312" s="150"/>
      <c r="P312" s="150"/>
      <c r="Q312" s="150"/>
      <c r="R312" s="153"/>
      <c r="T312" s="154"/>
      <c r="U312" s="150"/>
      <c r="V312" s="150"/>
      <c r="W312" s="150"/>
      <c r="X312" s="150"/>
      <c r="Y312" s="150"/>
      <c r="Z312" s="150"/>
      <c r="AA312" s="155"/>
      <c r="AT312" s="156" t="s">
        <v>161</v>
      </c>
      <c r="AU312" s="156" t="s">
        <v>108</v>
      </c>
      <c r="AV312" s="10" t="s">
        <v>108</v>
      </c>
      <c r="AW312" s="10" t="s">
        <v>36</v>
      </c>
      <c r="AX312" s="10" t="s">
        <v>78</v>
      </c>
      <c r="AY312" s="156" t="s">
        <v>152</v>
      </c>
    </row>
    <row r="313" spans="2:65" s="10" customFormat="1" ht="22.5" customHeight="1">
      <c r="B313" s="149"/>
      <c r="C313" s="150"/>
      <c r="D313" s="150"/>
      <c r="E313" s="151" t="s">
        <v>5</v>
      </c>
      <c r="F313" s="237" t="s">
        <v>920</v>
      </c>
      <c r="G313" s="238"/>
      <c r="H313" s="238"/>
      <c r="I313" s="238"/>
      <c r="J313" s="150"/>
      <c r="K313" s="152">
        <v>12.8</v>
      </c>
      <c r="L313" s="150"/>
      <c r="M313" s="150"/>
      <c r="N313" s="150"/>
      <c r="O313" s="150"/>
      <c r="P313" s="150"/>
      <c r="Q313" s="150"/>
      <c r="R313" s="153"/>
      <c r="T313" s="154"/>
      <c r="U313" s="150"/>
      <c r="V313" s="150"/>
      <c r="W313" s="150"/>
      <c r="X313" s="150"/>
      <c r="Y313" s="150"/>
      <c r="Z313" s="150"/>
      <c r="AA313" s="155"/>
      <c r="AT313" s="156" t="s">
        <v>161</v>
      </c>
      <c r="AU313" s="156" t="s">
        <v>108</v>
      </c>
      <c r="AV313" s="10" t="s">
        <v>108</v>
      </c>
      <c r="AW313" s="10" t="s">
        <v>36</v>
      </c>
      <c r="AX313" s="10" t="s">
        <v>78</v>
      </c>
      <c r="AY313" s="156" t="s">
        <v>152</v>
      </c>
    </row>
    <row r="314" spans="2:65" s="1" customFormat="1" ht="31.5" customHeight="1">
      <c r="B314" s="139"/>
      <c r="C314" s="157" t="s">
        <v>921</v>
      </c>
      <c r="D314" s="157" t="s">
        <v>181</v>
      </c>
      <c r="E314" s="158" t="s">
        <v>922</v>
      </c>
      <c r="F314" s="235" t="s">
        <v>923</v>
      </c>
      <c r="G314" s="235"/>
      <c r="H314" s="235"/>
      <c r="I314" s="235"/>
      <c r="J314" s="159" t="s">
        <v>169</v>
      </c>
      <c r="K314" s="160">
        <v>28.952999999999999</v>
      </c>
      <c r="L314" s="253">
        <v>0</v>
      </c>
      <c r="M314" s="254"/>
      <c r="N314" s="236">
        <f>ROUND(L314*K314,2)</f>
        <v>0</v>
      </c>
      <c r="O314" s="232"/>
      <c r="P314" s="232"/>
      <c r="Q314" s="232"/>
      <c r="R314" s="144"/>
      <c r="T314" s="145" t="s">
        <v>5</v>
      </c>
      <c r="U314" s="42" t="s">
        <v>43</v>
      </c>
      <c r="V314" s="146">
        <v>0</v>
      </c>
      <c r="W314" s="146">
        <f>V314*K314</f>
        <v>0</v>
      </c>
      <c r="X314" s="146">
        <v>2.4E-2</v>
      </c>
      <c r="Y314" s="146">
        <f>X314*K314</f>
        <v>0.69487200000000005</v>
      </c>
      <c r="Z314" s="146">
        <v>0</v>
      </c>
      <c r="AA314" s="147">
        <f>Z314*K314</f>
        <v>0</v>
      </c>
      <c r="AR314" s="19" t="s">
        <v>317</v>
      </c>
      <c r="AT314" s="19" t="s">
        <v>181</v>
      </c>
      <c r="AU314" s="19" t="s">
        <v>108</v>
      </c>
      <c r="AY314" s="19" t="s">
        <v>152</v>
      </c>
      <c r="BE314" s="148">
        <f>IF(U314="základní",N314,0)</f>
        <v>0</v>
      </c>
      <c r="BF314" s="148">
        <f>IF(U314="snížená",N314,0)</f>
        <v>0</v>
      </c>
      <c r="BG314" s="148">
        <f>IF(U314="zákl. přenesená",N314,0)</f>
        <v>0</v>
      </c>
      <c r="BH314" s="148">
        <f>IF(U314="sníž. přenesená",N314,0)</f>
        <v>0</v>
      </c>
      <c r="BI314" s="148">
        <f>IF(U314="nulová",N314,0)</f>
        <v>0</v>
      </c>
      <c r="BJ314" s="19" t="s">
        <v>22</v>
      </c>
      <c r="BK314" s="148">
        <f>ROUND(L314*K314,2)</f>
        <v>0</v>
      </c>
      <c r="BL314" s="19" t="s">
        <v>239</v>
      </c>
      <c r="BM314" s="19" t="s">
        <v>924</v>
      </c>
    </row>
    <row r="315" spans="2:65" s="10" customFormat="1" ht="22.5" customHeight="1">
      <c r="B315" s="149"/>
      <c r="C315" s="150"/>
      <c r="D315" s="150"/>
      <c r="E315" s="151" t="s">
        <v>5</v>
      </c>
      <c r="F315" s="233" t="s">
        <v>919</v>
      </c>
      <c r="G315" s="234"/>
      <c r="H315" s="234"/>
      <c r="I315" s="234"/>
      <c r="J315" s="150"/>
      <c r="K315" s="152">
        <v>16.152999999999999</v>
      </c>
      <c r="L315" s="150"/>
      <c r="M315" s="150"/>
      <c r="N315" s="150"/>
      <c r="O315" s="150"/>
      <c r="P315" s="150"/>
      <c r="Q315" s="150"/>
      <c r="R315" s="153"/>
      <c r="T315" s="154"/>
      <c r="U315" s="150"/>
      <c r="V315" s="150"/>
      <c r="W315" s="150"/>
      <c r="X315" s="150"/>
      <c r="Y315" s="150"/>
      <c r="Z315" s="150"/>
      <c r="AA315" s="155"/>
      <c r="AT315" s="156" t="s">
        <v>161</v>
      </c>
      <c r="AU315" s="156" t="s">
        <v>108</v>
      </c>
      <c r="AV315" s="10" t="s">
        <v>108</v>
      </c>
      <c r="AW315" s="10" t="s">
        <v>36</v>
      </c>
      <c r="AX315" s="10" t="s">
        <v>78</v>
      </c>
      <c r="AY315" s="156" t="s">
        <v>152</v>
      </c>
    </row>
    <row r="316" spans="2:65" s="10" customFormat="1" ht="22.5" customHeight="1">
      <c r="B316" s="149"/>
      <c r="C316" s="150"/>
      <c r="D316" s="150"/>
      <c r="E316" s="151" t="s">
        <v>5</v>
      </c>
      <c r="F316" s="237" t="s">
        <v>920</v>
      </c>
      <c r="G316" s="238"/>
      <c r="H316" s="238"/>
      <c r="I316" s="238"/>
      <c r="J316" s="150"/>
      <c r="K316" s="152">
        <v>12.8</v>
      </c>
      <c r="L316" s="150"/>
      <c r="M316" s="150"/>
      <c r="N316" s="150"/>
      <c r="O316" s="150"/>
      <c r="P316" s="150"/>
      <c r="Q316" s="150"/>
      <c r="R316" s="153"/>
      <c r="T316" s="154"/>
      <c r="U316" s="150"/>
      <c r="V316" s="150"/>
      <c r="W316" s="150"/>
      <c r="X316" s="150"/>
      <c r="Y316" s="150"/>
      <c r="Z316" s="150"/>
      <c r="AA316" s="155"/>
      <c r="AT316" s="156" t="s">
        <v>161</v>
      </c>
      <c r="AU316" s="156" t="s">
        <v>108</v>
      </c>
      <c r="AV316" s="10" t="s">
        <v>108</v>
      </c>
      <c r="AW316" s="10" t="s">
        <v>36</v>
      </c>
      <c r="AX316" s="10" t="s">
        <v>78</v>
      </c>
      <c r="AY316" s="156" t="s">
        <v>152</v>
      </c>
    </row>
    <row r="317" spans="2:65" s="1" customFormat="1" ht="31.5" customHeight="1">
      <c r="B317" s="139"/>
      <c r="C317" s="140" t="s">
        <v>925</v>
      </c>
      <c r="D317" s="140" t="s">
        <v>154</v>
      </c>
      <c r="E317" s="141" t="s">
        <v>480</v>
      </c>
      <c r="F317" s="231" t="s">
        <v>481</v>
      </c>
      <c r="G317" s="231"/>
      <c r="H317" s="231"/>
      <c r="I317" s="231"/>
      <c r="J317" s="142" t="s">
        <v>165</v>
      </c>
      <c r="K317" s="143">
        <v>14</v>
      </c>
      <c r="L317" s="253">
        <v>0</v>
      </c>
      <c r="M317" s="254"/>
      <c r="N317" s="232">
        <f>ROUND(L317*K317,2)</f>
        <v>0</v>
      </c>
      <c r="O317" s="232"/>
      <c r="P317" s="232"/>
      <c r="Q317" s="232"/>
      <c r="R317" s="144"/>
      <c r="T317" s="145" t="s">
        <v>5</v>
      </c>
      <c r="U317" s="42" t="s">
        <v>43</v>
      </c>
      <c r="V317" s="146">
        <v>0.51600000000000001</v>
      </c>
      <c r="W317" s="146">
        <f>V317*K317</f>
        <v>7.2240000000000002</v>
      </c>
      <c r="X317" s="146">
        <v>5.0000000000000002E-5</v>
      </c>
      <c r="Y317" s="146">
        <f>X317*K317</f>
        <v>6.9999999999999999E-4</v>
      </c>
      <c r="Z317" s="146">
        <v>0</v>
      </c>
      <c r="AA317" s="147">
        <f>Z317*K317</f>
        <v>0</v>
      </c>
      <c r="AR317" s="19" t="s">
        <v>239</v>
      </c>
      <c r="AT317" s="19" t="s">
        <v>154</v>
      </c>
      <c r="AU317" s="19" t="s">
        <v>108</v>
      </c>
      <c r="AY317" s="19" t="s">
        <v>152</v>
      </c>
      <c r="BE317" s="148">
        <f>IF(U317="základní",N317,0)</f>
        <v>0</v>
      </c>
      <c r="BF317" s="148">
        <f>IF(U317="snížená",N317,0)</f>
        <v>0</v>
      </c>
      <c r="BG317" s="148">
        <f>IF(U317="zákl. přenesená",N317,0)</f>
        <v>0</v>
      </c>
      <c r="BH317" s="148">
        <f>IF(U317="sníž. přenesená",N317,0)</f>
        <v>0</v>
      </c>
      <c r="BI317" s="148">
        <f>IF(U317="nulová",N317,0)</f>
        <v>0</v>
      </c>
      <c r="BJ317" s="19" t="s">
        <v>22</v>
      </c>
      <c r="BK317" s="148">
        <f>ROUND(L317*K317,2)</f>
        <v>0</v>
      </c>
      <c r="BL317" s="19" t="s">
        <v>239</v>
      </c>
      <c r="BM317" s="19" t="s">
        <v>926</v>
      </c>
    </row>
    <row r="318" spans="2:65" s="1" customFormat="1" ht="22.5" customHeight="1">
      <c r="B318" s="139"/>
      <c r="C318" s="157" t="s">
        <v>319</v>
      </c>
      <c r="D318" s="157" t="s">
        <v>181</v>
      </c>
      <c r="E318" s="158" t="s">
        <v>484</v>
      </c>
      <c r="F318" s="235" t="s">
        <v>485</v>
      </c>
      <c r="G318" s="235"/>
      <c r="H318" s="235"/>
      <c r="I318" s="235"/>
      <c r="J318" s="159" t="s">
        <v>165</v>
      </c>
      <c r="K318" s="160">
        <v>14</v>
      </c>
      <c r="L318" s="253">
        <v>0</v>
      </c>
      <c r="M318" s="254"/>
      <c r="N318" s="236">
        <f>ROUND(L318*K318,2)</f>
        <v>0</v>
      </c>
      <c r="O318" s="232"/>
      <c r="P318" s="232"/>
      <c r="Q318" s="232"/>
      <c r="R318" s="144"/>
      <c r="T318" s="145" t="s">
        <v>5</v>
      </c>
      <c r="U318" s="42" t="s">
        <v>43</v>
      </c>
      <c r="V318" s="146">
        <v>0</v>
      </c>
      <c r="W318" s="146">
        <f>V318*K318</f>
        <v>0</v>
      </c>
      <c r="X318" s="146">
        <v>6.4000000000000001E-2</v>
      </c>
      <c r="Y318" s="146">
        <f>X318*K318</f>
        <v>0.89600000000000002</v>
      </c>
      <c r="Z318" s="146">
        <v>0</v>
      </c>
      <c r="AA318" s="147">
        <f>Z318*K318</f>
        <v>0</v>
      </c>
      <c r="AR318" s="19" t="s">
        <v>317</v>
      </c>
      <c r="AT318" s="19" t="s">
        <v>181</v>
      </c>
      <c r="AU318" s="19" t="s">
        <v>108</v>
      </c>
      <c r="AY318" s="19" t="s">
        <v>152</v>
      </c>
      <c r="BE318" s="148">
        <f>IF(U318="základní",N318,0)</f>
        <v>0</v>
      </c>
      <c r="BF318" s="148">
        <f>IF(U318="snížená",N318,0)</f>
        <v>0</v>
      </c>
      <c r="BG318" s="148">
        <f>IF(U318="zákl. přenesená",N318,0)</f>
        <v>0</v>
      </c>
      <c r="BH318" s="148">
        <f>IF(U318="sníž. přenesená",N318,0)</f>
        <v>0</v>
      </c>
      <c r="BI318" s="148">
        <f>IF(U318="nulová",N318,0)</f>
        <v>0</v>
      </c>
      <c r="BJ318" s="19" t="s">
        <v>22</v>
      </c>
      <c r="BK318" s="148">
        <f>ROUND(L318*K318,2)</f>
        <v>0</v>
      </c>
      <c r="BL318" s="19" t="s">
        <v>239</v>
      </c>
      <c r="BM318" s="19" t="s">
        <v>927</v>
      </c>
    </row>
    <row r="319" spans="2:65" s="1" customFormat="1" ht="31.5" customHeight="1">
      <c r="B319" s="139"/>
      <c r="C319" s="140" t="s">
        <v>928</v>
      </c>
      <c r="D319" s="140" t="s">
        <v>154</v>
      </c>
      <c r="E319" s="141" t="s">
        <v>929</v>
      </c>
      <c r="F319" s="231" t="s">
        <v>930</v>
      </c>
      <c r="G319" s="231"/>
      <c r="H319" s="231"/>
      <c r="I319" s="231"/>
      <c r="J319" s="142" t="s">
        <v>931</v>
      </c>
      <c r="K319" s="143">
        <v>305.93299999999999</v>
      </c>
      <c r="L319" s="253">
        <v>0</v>
      </c>
      <c r="M319" s="254"/>
      <c r="N319" s="232">
        <f>ROUND(L319*K319,2)</f>
        <v>0</v>
      </c>
      <c r="O319" s="232"/>
      <c r="P319" s="232"/>
      <c r="Q319" s="232"/>
      <c r="R319" s="144"/>
      <c r="T319" s="145" t="s">
        <v>5</v>
      </c>
      <c r="U319" s="42" t="s">
        <v>43</v>
      </c>
      <c r="V319" s="146">
        <v>0.26600000000000001</v>
      </c>
      <c r="W319" s="146">
        <f>V319*K319</f>
        <v>81.378178000000005</v>
      </c>
      <c r="X319" s="146">
        <v>6.9999999999999994E-5</v>
      </c>
      <c r="Y319" s="146">
        <f>X319*K319</f>
        <v>2.1415309999999996E-2</v>
      </c>
      <c r="Z319" s="146">
        <v>0</v>
      </c>
      <c r="AA319" s="147">
        <f>Z319*K319</f>
        <v>0</v>
      </c>
      <c r="AR319" s="19" t="s">
        <v>239</v>
      </c>
      <c r="AT319" s="19" t="s">
        <v>154</v>
      </c>
      <c r="AU319" s="19" t="s">
        <v>108</v>
      </c>
      <c r="AY319" s="19" t="s">
        <v>152</v>
      </c>
      <c r="BE319" s="148">
        <f>IF(U319="základní",N319,0)</f>
        <v>0</v>
      </c>
      <c r="BF319" s="148">
        <f>IF(U319="snížená",N319,0)</f>
        <v>0</v>
      </c>
      <c r="BG319" s="148">
        <f>IF(U319="zákl. přenesená",N319,0)</f>
        <v>0</v>
      </c>
      <c r="BH319" s="148">
        <f>IF(U319="sníž. přenesená",N319,0)</f>
        <v>0</v>
      </c>
      <c r="BI319" s="148">
        <f>IF(U319="nulová",N319,0)</f>
        <v>0</v>
      </c>
      <c r="BJ319" s="19" t="s">
        <v>22</v>
      </c>
      <c r="BK319" s="148">
        <f>ROUND(L319*K319,2)</f>
        <v>0</v>
      </c>
      <c r="BL319" s="19" t="s">
        <v>239</v>
      </c>
      <c r="BM319" s="19" t="s">
        <v>932</v>
      </c>
    </row>
    <row r="320" spans="2:65" s="10" customFormat="1" ht="22.5" customHeight="1">
      <c r="B320" s="149"/>
      <c r="C320" s="150"/>
      <c r="D320" s="150"/>
      <c r="E320" s="151" t="s">
        <v>5</v>
      </c>
      <c r="F320" s="233" t="s">
        <v>933</v>
      </c>
      <c r="G320" s="234"/>
      <c r="H320" s="234"/>
      <c r="I320" s="234"/>
      <c r="J320" s="150"/>
      <c r="K320" s="152">
        <v>305.93299999999999</v>
      </c>
      <c r="L320" s="150"/>
      <c r="M320" s="150"/>
      <c r="N320" s="150"/>
      <c r="O320" s="150"/>
      <c r="P320" s="150"/>
      <c r="Q320" s="150"/>
      <c r="R320" s="153"/>
      <c r="T320" s="154"/>
      <c r="U320" s="150"/>
      <c r="V320" s="150"/>
      <c r="W320" s="150"/>
      <c r="X320" s="150"/>
      <c r="Y320" s="150"/>
      <c r="Z320" s="150"/>
      <c r="AA320" s="155"/>
      <c r="AT320" s="156" t="s">
        <v>161</v>
      </c>
      <c r="AU320" s="156" t="s">
        <v>108</v>
      </c>
      <c r="AV320" s="10" t="s">
        <v>108</v>
      </c>
      <c r="AW320" s="10" t="s">
        <v>36</v>
      </c>
      <c r="AX320" s="10" t="s">
        <v>22</v>
      </c>
      <c r="AY320" s="156" t="s">
        <v>152</v>
      </c>
    </row>
    <row r="321" spans="2:65" s="1" customFormat="1" ht="22.5" customHeight="1">
      <c r="B321" s="139"/>
      <c r="C321" s="157" t="s">
        <v>934</v>
      </c>
      <c r="D321" s="157" t="s">
        <v>181</v>
      </c>
      <c r="E321" s="158" t="s">
        <v>935</v>
      </c>
      <c r="F321" s="235" t="s">
        <v>936</v>
      </c>
      <c r="G321" s="235"/>
      <c r="H321" s="235"/>
      <c r="I321" s="235"/>
      <c r="J321" s="159" t="s">
        <v>290</v>
      </c>
      <c r="K321" s="160">
        <v>0.31</v>
      </c>
      <c r="L321" s="253">
        <v>0</v>
      </c>
      <c r="M321" s="254"/>
      <c r="N321" s="236">
        <f>ROUND(L321*K321,2)</f>
        <v>0</v>
      </c>
      <c r="O321" s="232"/>
      <c r="P321" s="232"/>
      <c r="Q321" s="232"/>
      <c r="R321" s="144"/>
      <c r="T321" s="145" t="s">
        <v>5</v>
      </c>
      <c r="U321" s="42" t="s">
        <v>43</v>
      </c>
      <c r="V321" s="146">
        <v>0</v>
      </c>
      <c r="W321" s="146">
        <f>V321*K321</f>
        <v>0</v>
      </c>
      <c r="X321" s="146">
        <v>1</v>
      </c>
      <c r="Y321" s="146">
        <f>X321*K321</f>
        <v>0.31</v>
      </c>
      <c r="Z321" s="146">
        <v>0</v>
      </c>
      <c r="AA321" s="147">
        <f>Z321*K321</f>
        <v>0</v>
      </c>
      <c r="AR321" s="19" t="s">
        <v>317</v>
      </c>
      <c r="AT321" s="19" t="s">
        <v>181</v>
      </c>
      <c r="AU321" s="19" t="s">
        <v>108</v>
      </c>
      <c r="AY321" s="19" t="s">
        <v>152</v>
      </c>
      <c r="BE321" s="148">
        <f>IF(U321="základní",N321,0)</f>
        <v>0</v>
      </c>
      <c r="BF321" s="148">
        <f>IF(U321="snížená",N321,0)</f>
        <v>0</v>
      </c>
      <c r="BG321" s="148">
        <f>IF(U321="zákl. přenesená",N321,0)</f>
        <v>0</v>
      </c>
      <c r="BH321" s="148">
        <f>IF(U321="sníž. přenesená",N321,0)</f>
        <v>0</v>
      </c>
      <c r="BI321" s="148">
        <f>IF(U321="nulová",N321,0)</f>
        <v>0</v>
      </c>
      <c r="BJ321" s="19" t="s">
        <v>22</v>
      </c>
      <c r="BK321" s="148">
        <f>ROUND(L321*K321,2)</f>
        <v>0</v>
      </c>
      <c r="BL321" s="19" t="s">
        <v>239</v>
      </c>
      <c r="BM321" s="19" t="s">
        <v>937</v>
      </c>
    </row>
    <row r="322" spans="2:65" s="1" customFormat="1" ht="31.5" customHeight="1">
      <c r="B322" s="139"/>
      <c r="C322" s="140" t="s">
        <v>371</v>
      </c>
      <c r="D322" s="140" t="s">
        <v>154</v>
      </c>
      <c r="E322" s="141" t="s">
        <v>938</v>
      </c>
      <c r="F322" s="231" t="s">
        <v>939</v>
      </c>
      <c r="G322" s="231"/>
      <c r="H322" s="231"/>
      <c r="I322" s="231"/>
      <c r="J322" s="142" t="s">
        <v>931</v>
      </c>
      <c r="K322" s="143">
        <v>230</v>
      </c>
      <c r="L322" s="253">
        <v>0</v>
      </c>
      <c r="M322" s="254"/>
      <c r="N322" s="232">
        <f>ROUND(L322*K322,2)</f>
        <v>0</v>
      </c>
      <c r="O322" s="232"/>
      <c r="P322" s="232"/>
      <c r="Q322" s="232"/>
      <c r="R322" s="144"/>
      <c r="T322" s="145" t="s">
        <v>5</v>
      </c>
      <c r="U322" s="42" t="s">
        <v>43</v>
      </c>
      <c r="V322" s="146">
        <v>0.11</v>
      </c>
      <c r="W322" s="146">
        <f>V322*K322</f>
        <v>25.3</v>
      </c>
      <c r="X322" s="146">
        <v>0</v>
      </c>
      <c r="Y322" s="146">
        <f>X322*K322</f>
        <v>0</v>
      </c>
      <c r="Z322" s="146">
        <v>1E-3</v>
      </c>
      <c r="AA322" s="147">
        <f>Z322*K322</f>
        <v>0.23</v>
      </c>
      <c r="AR322" s="19" t="s">
        <v>239</v>
      </c>
      <c r="AT322" s="19" t="s">
        <v>154</v>
      </c>
      <c r="AU322" s="19" t="s">
        <v>108</v>
      </c>
      <c r="AY322" s="19" t="s">
        <v>152</v>
      </c>
      <c r="BE322" s="148">
        <f>IF(U322="základní",N322,0)</f>
        <v>0</v>
      </c>
      <c r="BF322" s="148">
        <f>IF(U322="snížená",N322,0)</f>
        <v>0</v>
      </c>
      <c r="BG322" s="148">
        <f>IF(U322="zákl. přenesená",N322,0)</f>
        <v>0</v>
      </c>
      <c r="BH322" s="148">
        <f>IF(U322="sníž. přenesená",N322,0)</f>
        <v>0</v>
      </c>
      <c r="BI322" s="148">
        <f>IF(U322="nulová",N322,0)</f>
        <v>0</v>
      </c>
      <c r="BJ322" s="19" t="s">
        <v>22</v>
      </c>
      <c r="BK322" s="148">
        <f>ROUND(L322*K322,2)</f>
        <v>0</v>
      </c>
      <c r="BL322" s="19" t="s">
        <v>239</v>
      </c>
      <c r="BM322" s="19" t="s">
        <v>940</v>
      </c>
    </row>
    <row r="323" spans="2:65" s="1" customFormat="1" ht="31.5" customHeight="1">
      <c r="B323" s="139"/>
      <c r="C323" s="140" t="s">
        <v>226</v>
      </c>
      <c r="D323" s="140" t="s">
        <v>154</v>
      </c>
      <c r="E323" s="141" t="s">
        <v>488</v>
      </c>
      <c r="F323" s="231" t="s">
        <v>489</v>
      </c>
      <c r="G323" s="231"/>
      <c r="H323" s="231"/>
      <c r="I323" s="231"/>
      <c r="J323" s="142" t="s">
        <v>340</v>
      </c>
      <c r="K323" s="143">
        <v>2697.3429999999998</v>
      </c>
      <c r="L323" s="253">
        <v>0</v>
      </c>
      <c r="M323" s="254"/>
      <c r="N323" s="232">
        <f>ROUND(L323*K323,2)</f>
        <v>0</v>
      </c>
      <c r="O323" s="232"/>
      <c r="P323" s="232"/>
      <c r="Q323" s="232"/>
      <c r="R323" s="144"/>
      <c r="T323" s="145" t="s">
        <v>5</v>
      </c>
      <c r="U323" s="42" t="s">
        <v>43</v>
      </c>
      <c r="V323" s="146">
        <v>0</v>
      </c>
      <c r="W323" s="146">
        <f>V323*K323</f>
        <v>0</v>
      </c>
      <c r="X323" s="146">
        <v>0</v>
      </c>
      <c r="Y323" s="146">
        <f>X323*K323</f>
        <v>0</v>
      </c>
      <c r="Z323" s="146">
        <v>0</v>
      </c>
      <c r="AA323" s="147">
        <f>Z323*K323</f>
        <v>0</v>
      </c>
      <c r="AR323" s="19" t="s">
        <v>239</v>
      </c>
      <c r="AT323" s="19" t="s">
        <v>154</v>
      </c>
      <c r="AU323" s="19" t="s">
        <v>108</v>
      </c>
      <c r="AY323" s="19" t="s">
        <v>152</v>
      </c>
      <c r="BE323" s="148">
        <f>IF(U323="základní",N323,0)</f>
        <v>0</v>
      </c>
      <c r="BF323" s="148">
        <f>IF(U323="snížená",N323,0)</f>
        <v>0</v>
      </c>
      <c r="BG323" s="148">
        <f>IF(U323="zákl. přenesená",N323,0)</f>
        <v>0</v>
      </c>
      <c r="BH323" s="148">
        <f>IF(U323="sníž. přenesená",N323,0)</f>
        <v>0</v>
      </c>
      <c r="BI323" s="148">
        <f>IF(U323="nulová",N323,0)</f>
        <v>0</v>
      </c>
      <c r="BJ323" s="19" t="s">
        <v>22</v>
      </c>
      <c r="BK323" s="148">
        <f>ROUND(L323*K323,2)</f>
        <v>0</v>
      </c>
      <c r="BL323" s="19" t="s">
        <v>239</v>
      </c>
      <c r="BM323" s="19" t="s">
        <v>941</v>
      </c>
    </row>
    <row r="324" spans="2:65" s="9" customFormat="1" ht="29.85" customHeight="1">
      <c r="B324" s="128"/>
      <c r="C324" s="129"/>
      <c r="D324" s="138" t="s">
        <v>675</v>
      </c>
      <c r="E324" s="138"/>
      <c r="F324" s="138"/>
      <c r="G324" s="138"/>
      <c r="H324" s="138"/>
      <c r="I324" s="138"/>
      <c r="J324" s="138"/>
      <c r="K324" s="138"/>
      <c r="L324" s="138"/>
      <c r="M324" s="138"/>
      <c r="N324" s="241">
        <f>BK324</f>
        <v>0</v>
      </c>
      <c r="O324" s="242"/>
      <c r="P324" s="242"/>
      <c r="Q324" s="242"/>
      <c r="R324" s="131"/>
      <c r="T324" s="132"/>
      <c r="U324" s="129"/>
      <c r="V324" s="129"/>
      <c r="W324" s="133">
        <f>SUM(W325:W331)</f>
        <v>52.915199999999999</v>
      </c>
      <c r="X324" s="129"/>
      <c r="Y324" s="133">
        <f>SUM(Y325:Y331)</f>
        <v>0.49958399999999997</v>
      </c>
      <c r="Z324" s="129"/>
      <c r="AA324" s="134">
        <f>SUM(AA325:AA331)</f>
        <v>1.632768</v>
      </c>
      <c r="AR324" s="135" t="s">
        <v>108</v>
      </c>
      <c r="AT324" s="136" t="s">
        <v>77</v>
      </c>
      <c r="AU324" s="136" t="s">
        <v>22</v>
      </c>
      <c r="AY324" s="135" t="s">
        <v>152</v>
      </c>
      <c r="BK324" s="137">
        <f>SUM(BK325:BK331)</f>
        <v>0</v>
      </c>
    </row>
    <row r="325" spans="2:65" s="1" customFormat="1" ht="31.5" customHeight="1">
      <c r="B325" s="139"/>
      <c r="C325" s="140" t="s">
        <v>430</v>
      </c>
      <c r="D325" s="140" t="s">
        <v>154</v>
      </c>
      <c r="E325" s="141" t="s">
        <v>942</v>
      </c>
      <c r="F325" s="231" t="s">
        <v>943</v>
      </c>
      <c r="G325" s="231"/>
      <c r="H325" s="231"/>
      <c r="I325" s="231"/>
      <c r="J325" s="142" t="s">
        <v>165</v>
      </c>
      <c r="K325" s="143">
        <v>38.4</v>
      </c>
      <c r="L325" s="253">
        <v>0</v>
      </c>
      <c r="M325" s="254"/>
      <c r="N325" s="232">
        <f>ROUND(L325*K325,2)</f>
        <v>0</v>
      </c>
      <c r="O325" s="232"/>
      <c r="P325" s="232"/>
      <c r="Q325" s="232"/>
      <c r="R325" s="144"/>
      <c r="T325" s="145" t="s">
        <v>5</v>
      </c>
      <c r="U325" s="42" t="s">
        <v>43</v>
      </c>
      <c r="V325" s="146">
        <v>0.30199999999999999</v>
      </c>
      <c r="W325" s="146">
        <f>V325*K325</f>
        <v>11.5968</v>
      </c>
      <c r="X325" s="146">
        <v>0</v>
      </c>
      <c r="Y325" s="146">
        <f>X325*K325</f>
        <v>0</v>
      </c>
      <c r="Z325" s="146">
        <v>2.777E-2</v>
      </c>
      <c r="AA325" s="147">
        <f>Z325*K325</f>
        <v>1.066368</v>
      </c>
      <c r="AR325" s="19" t="s">
        <v>239</v>
      </c>
      <c r="AT325" s="19" t="s">
        <v>154</v>
      </c>
      <c r="AU325" s="19" t="s">
        <v>108</v>
      </c>
      <c r="AY325" s="19" t="s">
        <v>152</v>
      </c>
      <c r="BE325" s="148">
        <f>IF(U325="základní",N325,0)</f>
        <v>0</v>
      </c>
      <c r="BF325" s="148">
        <f>IF(U325="snížená",N325,0)</f>
        <v>0</v>
      </c>
      <c r="BG325" s="148">
        <f>IF(U325="zákl. přenesená",N325,0)</f>
        <v>0</v>
      </c>
      <c r="BH325" s="148">
        <f>IF(U325="sníž. přenesená",N325,0)</f>
        <v>0</v>
      </c>
      <c r="BI325" s="148">
        <f>IF(U325="nulová",N325,0)</f>
        <v>0</v>
      </c>
      <c r="BJ325" s="19" t="s">
        <v>22</v>
      </c>
      <c r="BK325" s="148">
        <f>ROUND(L325*K325,2)</f>
        <v>0</v>
      </c>
      <c r="BL325" s="19" t="s">
        <v>239</v>
      </c>
      <c r="BM325" s="19" t="s">
        <v>944</v>
      </c>
    </row>
    <row r="326" spans="2:65" s="1" customFormat="1" ht="31.5" customHeight="1">
      <c r="B326" s="139"/>
      <c r="C326" s="140" t="s">
        <v>425</v>
      </c>
      <c r="D326" s="140" t="s">
        <v>154</v>
      </c>
      <c r="E326" s="141" t="s">
        <v>945</v>
      </c>
      <c r="F326" s="231" t="s">
        <v>946</v>
      </c>
      <c r="G326" s="231"/>
      <c r="H326" s="231"/>
      <c r="I326" s="231"/>
      <c r="J326" s="142" t="s">
        <v>165</v>
      </c>
      <c r="K326" s="143">
        <v>38.4</v>
      </c>
      <c r="L326" s="253">
        <v>0</v>
      </c>
      <c r="M326" s="254"/>
      <c r="N326" s="232">
        <f>ROUND(L326*K326,2)</f>
        <v>0</v>
      </c>
      <c r="O326" s="232"/>
      <c r="P326" s="232"/>
      <c r="Q326" s="232"/>
      <c r="R326" s="144"/>
      <c r="T326" s="145" t="s">
        <v>5</v>
      </c>
      <c r="U326" s="42" t="s">
        <v>43</v>
      </c>
      <c r="V326" s="146">
        <v>0.17799999999999999</v>
      </c>
      <c r="W326" s="146">
        <f>V326*K326</f>
        <v>6.8351999999999995</v>
      </c>
      <c r="X326" s="146">
        <v>0</v>
      </c>
      <c r="Y326" s="146">
        <f>X326*K326</f>
        <v>0</v>
      </c>
      <c r="Z326" s="146">
        <v>1.4749999999999999E-2</v>
      </c>
      <c r="AA326" s="147">
        <f>Z326*K326</f>
        <v>0.5663999999999999</v>
      </c>
      <c r="AR326" s="19" t="s">
        <v>239</v>
      </c>
      <c r="AT326" s="19" t="s">
        <v>154</v>
      </c>
      <c r="AU326" s="19" t="s">
        <v>108</v>
      </c>
      <c r="AY326" s="19" t="s">
        <v>152</v>
      </c>
      <c r="BE326" s="148">
        <f>IF(U326="základní",N326,0)</f>
        <v>0</v>
      </c>
      <c r="BF326" s="148">
        <f>IF(U326="snížená",N326,0)</f>
        <v>0</v>
      </c>
      <c r="BG326" s="148">
        <f>IF(U326="zákl. přenesená",N326,0)</f>
        <v>0</v>
      </c>
      <c r="BH326" s="148">
        <f>IF(U326="sníž. přenesená",N326,0)</f>
        <v>0</v>
      </c>
      <c r="BI326" s="148">
        <f>IF(U326="nulová",N326,0)</f>
        <v>0</v>
      </c>
      <c r="BJ326" s="19" t="s">
        <v>22</v>
      </c>
      <c r="BK326" s="148">
        <f>ROUND(L326*K326,2)</f>
        <v>0</v>
      </c>
      <c r="BL326" s="19" t="s">
        <v>239</v>
      </c>
      <c r="BM326" s="19" t="s">
        <v>947</v>
      </c>
    </row>
    <row r="327" spans="2:65" s="1" customFormat="1" ht="31.5" customHeight="1">
      <c r="B327" s="139"/>
      <c r="C327" s="140" t="s">
        <v>153</v>
      </c>
      <c r="D327" s="140" t="s">
        <v>154</v>
      </c>
      <c r="E327" s="141" t="s">
        <v>948</v>
      </c>
      <c r="F327" s="231" t="s">
        <v>949</v>
      </c>
      <c r="G327" s="231"/>
      <c r="H327" s="231"/>
      <c r="I327" s="231"/>
      <c r="J327" s="142" t="s">
        <v>165</v>
      </c>
      <c r="K327" s="143">
        <v>38.4</v>
      </c>
      <c r="L327" s="253">
        <v>0</v>
      </c>
      <c r="M327" s="254"/>
      <c r="N327" s="232">
        <f>ROUND(L327*K327,2)</f>
        <v>0</v>
      </c>
      <c r="O327" s="232"/>
      <c r="P327" s="232"/>
      <c r="Q327" s="232"/>
      <c r="R327" s="144"/>
      <c r="T327" s="145" t="s">
        <v>5</v>
      </c>
      <c r="U327" s="42" t="s">
        <v>43</v>
      </c>
      <c r="V327" s="146">
        <v>0.59399999999999997</v>
      </c>
      <c r="W327" s="146">
        <f>V327*K327</f>
        <v>22.8096</v>
      </c>
      <c r="X327" s="146">
        <v>1.47E-3</v>
      </c>
      <c r="Y327" s="146">
        <f>X327*K327</f>
        <v>5.6447999999999998E-2</v>
      </c>
      <c r="Z327" s="146">
        <v>0</v>
      </c>
      <c r="AA327" s="147">
        <f>Z327*K327</f>
        <v>0</v>
      </c>
      <c r="AR327" s="19" t="s">
        <v>239</v>
      </c>
      <c r="AT327" s="19" t="s">
        <v>154</v>
      </c>
      <c r="AU327" s="19" t="s">
        <v>108</v>
      </c>
      <c r="AY327" s="19" t="s">
        <v>152</v>
      </c>
      <c r="BE327" s="148">
        <f>IF(U327="základní",N327,0)</f>
        <v>0</v>
      </c>
      <c r="BF327" s="148">
        <f>IF(U327="snížená",N327,0)</f>
        <v>0</v>
      </c>
      <c r="BG327" s="148">
        <f>IF(U327="zákl. přenesená",N327,0)</f>
        <v>0</v>
      </c>
      <c r="BH327" s="148">
        <f>IF(U327="sníž. přenesená",N327,0)</f>
        <v>0</v>
      </c>
      <c r="BI327" s="148">
        <f>IF(U327="nulová",N327,0)</f>
        <v>0</v>
      </c>
      <c r="BJ327" s="19" t="s">
        <v>22</v>
      </c>
      <c r="BK327" s="148">
        <f>ROUND(L327*K327,2)</f>
        <v>0</v>
      </c>
      <c r="BL327" s="19" t="s">
        <v>239</v>
      </c>
      <c r="BM327" s="19" t="s">
        <v>950</v>
      </c>
    </row>
    <row r="328" spans="2:65" s="10" customFormat="1" ht="22.5" customHeight="1">
      <c r="B328" s="149"/>
      <c r="C328" s="150"/>
      <c r="D328" s="150"/>
      <c r="E328" s="151" t="s">
        <v>5</v>
      </c>
      <c r="F328" s="233" t="s">
        <v>951</v>
      </c>
      <c r="G328" s="234"/>
      <c r="H328" s="234"/>
      <c r="I328" s="234"/>
      <c r="J328" s="150"/>
      <c r="K328" s="152">
        <v>38.4</v>
      </c>
      <c r="L328" s="150"/>
      <c r="M328" s="150"/>
      <c r="N328" s="150"/>
      <c r="O328" s="150"/>
      <c r="P328" s="150"/>
      <c r="Q328" s="150"/>
      <c r="R328" s="153"/>
      <c r="T328" s="154"/>
      <c r="U328" s="150"/>
      <c r="V328" s="150"/>
      <c r="W328" s="150"/>
      <c r="X328" s="150"/>
      <c r="Y328" s="150"/>
      <c r="Z328" s="150"/>
      <c r="AA328" s="155"/>
      <c r="AT328" s="156" t="s">
        <v>161</v>
      </c>
      <c r="AU328" s="156" t="s">
        <v>108</v>
      </c>
      <c r="AV328" s="10" t="s">
        <v>108</v>
      </c>
      <c r="AW328" s="10" t="s">
        <v>36</v>
      </c>
      <c r="AX328" s="10" t="s">
        <v>22</v>
      </c>
      <c r="AY328" s="156" t="s">
        <v>152</v>
      </c>
    </row>
    <row r="329" spans="2:65" s="1" customFormat="1" ht="44.25" customHeight="1">
      <c r="B329" s="139"/>
      <c r="C329" s="140" t="s">
        <v>324</v>
      </c>
      <c r="D329" s="140" t="s">
        <v>154</v>
      </c>
      <c r="E329" s="141" t="s">
        <v>952</v>
      </c>
      <c r="F329" s="231" t="s">
        <v>953</v>
      </c>
      <c r="G329" s="231"/>
      <c r="H329" s="231"/>
      <c r="I329" s="231"/>
      <c r="J329" s="142" t="s">
        <v>165</v>
      </c>
      <c r="K329" s="143">
        <v>38.4</v>
      </c>
      <c r="L329" s="253">
        <v>0</v>
      </c>
      <c r="M329" s="254"/>
      <c r="N329" s="232">
        <f>ROUND(L329*K329,2)</f>
        <v>0</v>
      </c>
      <c r="O329" s="232"/>
      <c r="P329" s="232"/>
      <c r="Q329" s="232"/>
      <c r="R329" s="144"/>
      <c r="T329" s="145" t="s">
        <v>5</v>
      </c>
      <c r="U329" s="42" t="s">
        <v>43</v>
      </c>
      <c r="V329" s="146">
        <v>0.30399999999999999</v>
      </c>
      <c r="W329" s="146">
        <f>V329*K329</f>
        <v>11.673599999999999</v>
      </c>
      <c r="X329" s="146">
        <v>9.7999999999999997E-4</v>
      </c>
      <c r="Y329" s="146">
        <f>X329*K329</f>
        <v>3.7631999999999999E-2</v>
      </c>
      <c r="Z329" s="146">
        <v>0</v>
      </c>
      <c r="AA329" s="147">
        <f>Z329*K329</f>
        <v>0</v>
      </c>
      <c r="AR329" s="19" t="s">
        <v>239</v>
      </c>
      <c r="AT329" s="19" t="s">
        <v>154</v>
      </c>
      <c r="AU329" s="19" t="s">
        <v>108</v>
      </c>
      <c r="AY329" s="19" t="s">
        <v>152</v>
      </c>
      <c r="BE329" s="148">
        <f>IF(U329="základní",N329,0)</f>
        <v>0</v>
      </c>
      <c r="BF329" s="148">
        <f>IF(U329="snížená",N329,0)</f>
        <v>0</v>
      </c>
      <c r="BG329" s="148">
        <f>IF(U329="zákl. přenesená",N329,0)</f>
        <v>0</v>
      </c>
      <c r="BH329" s="148">
        <f>IF(U329="sníž. přenesená",N329,0)</f>
        <v>0</v>
      </c>
      <c r="BI329" s="148">
        <f>IF(U329="nulová",N329,0)</f>
        <v>0</v>
      </c>
      <c r="BJ329" s="19" t="s">
        <v>22</v>
      </c>
      <c r="BK329" s="148">
        <f>ROUND(L329*K329,2)</f>
        <v>0</v>
      </c>
      <c r="BL329" s="19" t="s">
        <v>239</v>
      </c>
      <c r="BM329" s="19" t="s">
        <v>954</v>
      </c>
    </row>
    <row r="330" spans="2:65" s="1" customFormat="1" ht="31.5" customHeight="1">
      <c r="B330" s="139"/>
      <c r="C330" s="157" t="s">
        <v>328</v>
      </c>
      <c r="D330" s="157" t="s">
        <v>181</v>
      </c>
      <c r="E330" s="158" t="s">
        <v>955</v>
      </c>
      <c r="F330" s="235" t="s">
        <v>956</v>
      </c>
      <c r="G330" s="235"/>
      <c r="H330" s="235"/>
      <c r="I330" s="235"/>
      <c r="J330" s="159" t="s">
        <v>169</v>
      </c>
      <c r="K330" s="160">
        <v>21.12</v>
      </c>
      <c r="L330" s="253">
        <v>0</v>
      </c>
      <c r="M330" s="254"/>
      <c r="N330" s="236">
        <f>ROUND(L330*K330,2)</f>
        <v>0</v>
      </c>
      <c r="O330" s="232"/>
      <c r="P330" s="232"/>
      <c r="Q330" s="232"/>
      <c r="R330" s="144"/>
      <c r="T330" s="145" t="s">
        <v>5</v>
      </c>
      <c r="U330" s="42" t="s">
        <v>43</v>
      </c>
      <c r="V330" s="146">
        <v>0</v>
      </c>
      <c r="W330" s="146">
        <f>V330*K330</f>
        <v>0</v>
      </c>
      <c r="X330" s="146">
        <v>1.9199999999999998E-2</v>
      </c>
      <c r="Y330" s="146">
        <f>X330*K330</f>
        <v>0.40550399999999998</v>
      </c>
      <c r="Z330" s="146">
        <v>0</v>
      </c>
      <c r="AA330" s="147">
        <f>Z330*K330</f>
        <v>0</v>
      </c>
      <c r="AR330" s="19" t="s">
        <v>317</v>
      </c>
      <c r="AT330" s="19" t="s">
        <v>181</v>
      </c>
      <c r="AU330" s="19" t="s">
        <v>108</v>
      </c>
      <c r="AY330" s="19" t="s">
        <v>152</v>
      </c>
      <c r="BE330" s="148">
        <f>IF(U330="základní",N330,0)</f>
        <v>0</v>
      </c>
      <c r="BF330" s="148">
        <f>IF(U330="snížená",N330,0)</f>
        <v>0</v>
      </c>
      <c r="BG330" s="148">
        <f>IF(U330="zákl. přenesená",N330,0)</f>
        <v>0</v>
      </c>
      <c r="BH330" s="148">
        <f>IF(U330="sníž. přenesená",N330,0)</f>
        <v>0</v>
      </c>
      <c r="BI330" s="148">
        <f>IF(U330="nulová",N330,0)</f>
        <v>0</v>
      </c>
      <c r="BJ330" s="19" t="s">
        <v>22</v>
      </c>
      <c r="BK330" s="148">
        <f>ROUND(L330*K330,2)</f>
        <v>0</v>
      </c>
      <c r="BL330" s="19" t="s">
        <v>239</v>
      </c>
      <c r="BM330" s="19" t="s">
        <v>957</v>
      </c>
    </row>
    <row r="331" spans="2:65" s="1" customFormat="1" ht="31.5" customHeight="1">
      <c r="B331" s="139"/>
      <c r="C331" s="140" t="s">
        <v>309</v>
      </c>
      <c r="D331" s="140" t="s">
        <v>154</v>
      </c>
      <c r="E331" s="141" t="s">
        <v>958</v>
      </c>
      <c r="F331" s="231" t="s">
        <v>959</v>
      </c>
      <c r="G331" s="231"/>
      <c r="H331" s="231"/>
      <c r="I331" s="231"/>
      <c r="J331" s="142" t="s">
        <v>340</v>
      </c>
      <c r="K331" s="143">
        <v>318.50299999999999</v>
      </c>
      <c r="L331" s="253">
        <v>0</v>
      </c>
      <c r="M331" s="254"/>
      <c r="N331" s="232">
        <f>ROUND(L331*K331,2)</f>
        <v>0</v>
      </c>
      <c r="O331" s="232"/>
      <c r="P331" s="232"/>
      <c r="Q331" s="232"/>
      <c r="R331" s="144"/>
      <c r="T331" s="145" t="s">
        <v>5</v>
      </c>
      <c r="U331" s="42" t="s">
        <v>43</v>
      </c>
      <c r="V331" s="146">
        <v>0</v>
      </c>
      <c r="W331" s="146">
        <f>V331*K331</f>
        <v>0</v>
      </c>
      <c r="X331" s="146">
        <v>0</v>
      </c>
      <c r="Y331" s="146">
        <f>X331*K331</f>
        <v>0</v>
      </c>
      <c r="Z331" s="146">
        <v>0</v>
      </c>
      <c r="AA331" s="147">
        <f>Z331*K331</f>
        <v>0</v>
      </c>
      <c r="AR331" s="19" t="s">
        <v>239</v>
      </c>
      <c r="AT331" s="19" t="s">
        <v>154</v>
      </c>
      <c r="AU331" s="19" t="s">
        <v>108</v>
      </c>
      <c r="AY331" s="19" t="s">
        <v>152</v>
      </c>
      <c r="BE331" s="148">
        <f>IF(U331="základní",N331,0)</f>
        <v>0</v>
      </c>
      <c r="BF331" s="148">
        <f>IF(U331="snížená",N331,0)</f>
        <v>0</v>
      </c>
      <c r="BG331" s="148">
        <f>IF(U331="zákl. přenesená",N331,0)</f>
        <v>0</v>
      </c>
      <c r="BH331" s="148">
        <f>IF(U331="sníž. přenesená",N331,0)</f>
        <v>0</v>
      </c>
      <c r="BI331" s="148">
        <f>IF(U331="nulová",N331,0)</f>
        <v>0</v>
      </c>
      <c r="BJ331" s="19" t="s">
        <v>22</v>
      </c>
      <c r="BK331" s="148">
        <f>ROUND(L331*K331,2)</f>
        <v>0</v>
      </c>
      <c r="BL331" s="19" t="s">
        <v>239</v>
      </c>
      <c r="BM331" s="19" t="s">
        <v>960</v>
      </c>
    </row>
    <row r="332" spans="2:65" s="9" customFormat="1" ht="29.85" customHeight="1">
      <c r="B332" s="128"/>
      <c r="C332" s="129"/>
      <c r="D332" s="138" t="s">
        <v>135</v>
      </c>
      <c r="E332" s="138"/>
      <c r="F332" s="138"/>
      <c r="G332" s="138"/>
      <c r="H332" s="138"/>
      <c r="I332" s="138"/>
      <c r="J332" s="138"/>
      <c r="K332" s="138"/>
      <c r="L332" s="138"/>
      <c r="M332" s="138"/>
      <c r="N332" s="241">
        <f>BK332</f>
        <v>0</v>
      </c>
      <c r="O332" s="242"/>
      <c r="P332" s="242"/>
      <c r="Q332" s="242"/>
      <c r="R332" s="131"/>
      <c r="T332" s="132"/>
      <c r="U332" s="129"/>
      <c r="V332" s="129"/>
      <c r="W332" s="133">
        <f>SUM(W333:W334)</f>
        <v>164.15119999999999</v>
      </c>
      <c r="X332" s="129"/>
      <c r="Y332" s="133">
        <f>SUM(Y333:Y334)</f>
        <v>0.23949600000000004</v>
      </c>
      <c r="Z332" s="129"/>
      <c r="AA332" s="134">
        <f>SUM(AA333:AA334)</f>
        <v>0</v>
      </c>
      <c r="AR332" s="135" t="s">
        <v>108</v>
      </c>
      <c r="AT332" s="136" t="s">
        <v>77</v>
      </c>
      <c r="AU332" s="136" t="s">
        <v>22</v>
      </c>
      <c r="AY332" s="135" t="s">
        <v>152</v>
      </c>
      <c r="BK332" s="137">
        <f>SUM(BK333:BK334)</f>
        <v>0</v>
      </c>
    </row>
    <row r="333" spans="2:65" s="1" customFormat="1" ht="31.5" customHeight="1">
      <c r="B333" s="139"/>
      <c r="C333" s="140" t="s">
        <v>961</v>
      </c>
      <c r="D333" s="140" t="s">
        <v>154</v>
      </c>
      <c r="E333" s="141" t="s">
        <v>962</v>
      </c>
      <c r="F333" s="231" t="s">
        <v>963</v>
      </c>
      <c r="G333" s="231"/>
      <c r="H333" s="231"/>
      <c r="I333" s="231"/>
      <c r="J333" s="142" t="s">
        <v>169</v>
      </c>
      <c r="K333" s="143">
        <v>408</v>
      </c>
      <c r="L333" s="253">
        <v>0</v>
      </c>
      <c r="M333" s="254"/>
      <c r="N333" s="232">
        <f>ROUND(L333*K333,2)</f>
        <v>0</v>
      </c>
      <c r="O333" s="232"/>
      <c r="P333" s="232"/>
      <c r="Q333" s="232"/>
      <c r="R333" s="144"/>
      <c r="T333" s="145" t="s">
        <v>5</v>
      </c>
      <c r="U333" s="42" t="s">
        <v>43</v>
      </c>
      <c r="V333" s="146">
        <v>7.1999999999999995E-2</v>
      </c>
      <c r="W333" s="146">
        <f>V333*K333</f>
        <v>29.375999999999998</v>
      </c>
      <c r="X333" s="146">
        <v>0</v>
      </c>
      <c r="Y333" s="146">
        <f>X333*K333</f>
        <v>0</v>
      </c>
      <c r="Z333" s="146">
        <v>0</v>
      </c>
      <c r="AA333" s="147">
        <f>Z333*K333</f>
        <v>0</v>
      </c>
      <c r="AR333" s="19" t="s">
        <v>239</v>
      </c>
      <c r="AT333" s="19" t="s">
        <v>154</v>
      </c>
      <c r="AU333" s="19" t="s">
        <v>108</v>
      </c>
      <c r="AY333" s="19" t="s">
        <v>152</v>
      </c>
      <c r="BE333" s="148">
        <f>IF(U333="základní",N333,0)</f>
        <v>0</v>
      </c>
      <c r="BF333" s="148">
        <f>IF(U333="snížená",N333,0)</f>
        <v>0</v>
      </c>
      <c r="BG333" s="148">
        <f>IF(U333="zákl. přenesená",N333,0)</f>
        <v>0</v>
      </c>
      <c r="BH333" s="148">
        <f>IF(U333="sníž. přenesená",N333,0)</f>
        <v>0</v>
      </c>
      <c r="BI333" s="148">
        <f>IF(U333="nulová",N333,0)</f>
        <v>0</v>
      </c>
      <c r="BJ333" s="19" t="s">
        <v>22</v>
      </c>
      <c r="BK333" s="148">
        <f>ROUND(L333*K333,2)</f>
        <v>0</v>
      </c>
      <c r="BL333" s="19" t="s">
        <v>239</v>
      </c>
      <c r="BM333" s="19" t="s">
        <v>964</v>
      </c>
    </row>
    <row r="334" spans="2:65" s="1" customFormat="1" ht="31.5" customHeight="1">
      <c r="B334" s="139"/>
      <c r="C334" s="140" t="s">
        <v>503</v>
      </c>
      <c r="D334" s="140" t="s">
        <v>154</v>
      </c>
      <c r="E334" s="141" t="s">
        <v>965</v>
      </c>
      <c r="F334" s="231" t="s">
        <v>966</v>
      </c>
      <c r="G334" s="231"/>
      <c r="H334" s="231"/>
      <c r="I334" s="231"/>
      <c r="J334" s="142" t="s">
        <v>169</v>
      </c>
      <c r="K334" s="143">
        <v>469.6</v>
      </c>
      <c r="L334" s="253">
        <v>0</v>
      </c>
      <c r="M334" s="254"/>
      <c r="N334" s="232">
        <f>ROUND(L334*K334,2)</f>
        <v>0</v>
      </c>
      <c r="O334" s="232"/>
      <c r="P334" s="232"/>
      <c r="Q334" s="232"/>
      <c r="R334" s="144"/>
      <c r="T334" s="145" t="s">
        <v>5</v>
      </c>
      <c r="U334" s="42" t="s">
        <v>43</v>
      </c>
      <c r="V334" s="146">
        <v>0.28699999999999998</v>
      </c>
      <c r="W334" s="146">
        <f>V334*K334</f>
        <v>134.77519999999998</v>
      </c>
      <c r="X334" s="146">
        <v>5.1000000000000004E-4</v>
      </c>
      <c r="Y334" s="146">
        <f>X334*K334</f>
        <v>0.23949600000000004</v>
      </c>
      <c r="Z334" s="146">
        <v>0</v>
      </c>
      <c r="AA334" s="147">
        <f>Z334*K334</f>
        <v>0</v>
      </c>
      <c r="AR334" s="19" t="s">
        <v>239</v>
      </c>
      <c r="AT334" s="19" t="s">
        <v>154</v>
      </c>
      <c r="AU334" s="19" t="s">
        <v>108</v>
      </c>
      <c r="AY334" s="19" t="s">
        <v>152</v>
      </c>
      <c r="BE334" s="148">
        <f>IF(U334="základní",N334,0)</f>
        <v>0</v>
      </c>
      <c r="BF334" s="148">
        <f>IF(U334="snížená",N334,0)</f>
        <v>0</v>
      </c>
      <c r="BG334" s="148">
        <f>IF(U334="zákl. přenesená",N334,0)</f>
        <v>0</v>
      </c>
      <c r="BH334" s="148">
        <f>IF(U334="sníž. přenesená",N334,0)</f>
        <v>0</v>
      </c>
      <c r="BI334" s="148">
        <f>IF(U334="nulová",N334,0)</f>
        <v>0</v>
      </c>
      <c r="BJ334" s="19" t="s">
        <v>22</v>
      </c>
      <c r="BK334" s="148">
        <f>ROUND(L334*K334,2)</f>
        <v>0</v>
      </c>
      <c r="BL334" s="19" t="s">
        <v>239</v>
      </c>
      <c r="BM334" s="19" t="s">
        <v>967</v>
      </c>
    </row>
    <row r="335" spans="2:65" s="9" customFormat="1" ht="29.85" customHeight="1">
      <c r="B335" s="128"/>
      <c r="C335" s="129"/>
      <c r="D335" s="138" t="s">
        <v>676</v>
      </c>
      <c r="E335" s="138"/>
      <c r="F335" s="138"/>
      <c r="G335" s="138"/>
      <c r="H335" s="138"/>
      <c r="I335" s="138"/>
      <c r="J335" s="138"/>
      <c r="K335" s="138"/>
      <c r="L335" s="138"/>
      <c r="M335" s="138"/>
      <c r="N335" s="241">
        <f>BK335</f>
        <v>0</v>
      </c>
      <c r="O335" s="242"/>
      <c r="P335" s="242"/>
      <c r="Q335" s="242"/>
      <c r="R335" s="131"/>
      <c r="T335" s="132"/>
      <c r="U335" s="129"/>
      <c r="V335" s="129"/>
      <c r="W335" s="133">
        <f>SUM(W336:W337)</f>
        <v>1.6119999999999999</v>
      </c>
      <c r="X335" s="129"/>
      <c r="Y335" s="133">
        <f>SUM(Y336:Y337)</f>
        <v>4.0299999999999997E-3</v>
      </c>
      <c r="Z335" s="129"/>
      <c r="AA335" s="134">
        <f>SUM(AA336:AA337)</f>
        <v>0</v>
      </c>
      <c r="AR335" s="135" t="s">
        <v>108</v>
      </c>
      <c r="AT335" s="136" t="s">
        <v>77</v>
      </c>
      <c r="AU335" s="136" t="s">
        <v>22</v>
      </c>
      <c r="AY335" s="135" t="s">
        <v>152</v>
      </c>
      <c r="BK335" s="137">
        <f>SUM(BK336:BK337)</f>
        <v>0</v>
      </c>
    </row>
    <row r="336" spans="2:65" s="1" customFormat="1" ht="44.25" customHeight="1">
      <c r="B336" s="139"/>
      <c r="C336" s="140" t="s">
        <v>968</v>
      </c>
      <c r="D336" s="140" t="s">
        <v>154</v>
      </c>
      <c r="E336" s="141" t="s">
        <v>969</v>
      </c>
      <c r="F336" s="231" t="s">
        <v>970</v>
      </c>
      <c r="G336" s="231"/>
      <c r="H336" s="231"/>
      <c r="I336" s="231"/>
      <c r="J336" s="142" t="s">
        <v>169</v>
      </c>
      <c r="K336" s="143">
        <v>15.5</v>
      </c>
      <c r="L336" s="253">
        <v>0</v>
      </c>
      <c r="M336" s="254"/>
      <c r="N336" s="232">
        <f>ROUND(L336*K336,2)</f>
        <v>0</v>
      </c>
      <c r="O336" s="232"/>
      <c r="P336" s="232"/>
      <c r="Q336" s="232"/>
      <c r="R336" s="144"/>
      <c r="T336" s="145" t="s">
        <v>5</v>
      </c>
      <c r="U336" s="42" t="s">
        <v>43</v>
      </c>
      <c r="V336" s="146">
        <v>0.104</v>
      </c>
      <c r="W336" s="146">
        <f>V336*K336</f>
        <v>1.6119999999999999</v>
      </c>
      <c r="X336" s="146">
        <v>2.5999999999999998E-4</v>
      </c>
      <c r="Y336" s="146">
        <f>X336*K336</f>
        <v>4.0299999999999997E-3</v>
      </c>
      <c r="Z336" s="146">
        <v>0</v>
      </c>
      <c r="AA336" s="147">
        <f>Z336*K336</f>
        <v>0</v>
      </c>
      <c r="AR336" s="19" t="s">
        <v>239</v>
      </c>
      <c r="AT336" s="19" t="s">
        <v>154</v>
      </c>
      <c r="AU336" s="19" t="s">
        <v>108</v>
      </c>
      <c r="AY336" s="19" t="s">
        <v>152</v>
      </c>
      <c r="BE336" s="148">
        <f>IF(U336="základní",N336,0)</f>
        <v>0</v>
      </c>
      <c r="BF336" s="148">
        <f>IF(U336="snížená",N336,0)</f>
        <v>0</v>
      </c>
      <c r="BG336" s="148">
        <f>IF(U336="zákl. přenesená",N336,0)</f>
        <v>0</v>
      </c>
      <c r="BH336" s="148">
        <f>IF(U336="sníž. přenesená",N336,0)</f>
        <v>0</v>
      </c>
      <c r="BI336" s="148">
        <f>IF(U336="nulová",N336,0)</f>
        <v>0</v>
      </c>
      <c r="BJ336" s="19" t="s">
        <v>22</v>
      </c>
      <c r="BK336" s="148">
        <f>ROUND(L336*K336,2)</f>
        <v>0</v>
      </c>
      <c r="BL336" s="19" t="s">
        <v>239</v>
      </c>
      <c r="BM336" s="19" t="s">
        <v>971</v>
      </c>
    </row>
    <row r="337" spans="2:65" s="10" customFormat="1" ht="22.5" customHeight="1">
      <c r="B337" s="149"/>
      <c r="C337" s="150"/>
      <c r="D337" s="150"/>
      <c r="E337" s="151" t="s">
        <v>5</v>
      </c>
      <c r="F337" s="233" t="s">
        <v>972</v>
      </c>
      <c r="G337" s="234"/>
      <c r="H337" s="234"/>
      <c r="I337" s="234"/>
      <c r="J337" s="150"/>
      <c r="K337" s="152">
        <v>15.5</v>
      </c>
      <c r="L337" s="150"/>
      <c r="M337" s="150"/>
      <c r="N337" s="150"/>
      <c r="O337" s="150"/>
      <c r="P337" s="150"/>
      <c r="Q337" s="150"/>
      <c r="R337" s="153"/>
      <c r="T337" s="154"/>
      <c r="U337" s="150"/>
      <c r="V337" s="150"/>
      <c r="W337" s="150"/>
      <c r="X337" s="150"/>
      <c r="Y337" s="150"/>
      <c r="Z337" s="150"/>
      <c r="AA337" s="155"/>
      <c r="AT337" s="156" t="s">
        <v>161</v>
      </c>
      <c r="AU337" s="156" t="s">
        <v>108</v>
      </c>
      <c r="AV337" s="10" t="s">
        <v>108</v>
      </c>
      <c r="AW337" s="10" t="s">
        <v>36</v>
      </c>
      <c r="AX337" s="10" t="s">
        <v>22</v>
      </c>
      <c r="AY337" s="156" t="s">
        <v>152</v>
      </c>
    </row>
    <row r="338" spans="2:65" s="9" customFormat="1" ht="29.85" customHeight="1">
      <c r="B338" s="128"/>
      <c r="C338" s="129"/>
      <c r="D338" s="138" t="s">
        <v>136</v>
      </c>
      <c r="E338" s="138"/>
      <c r="F338" s="138"/>
      <c r="G338" s="138"/>
      <c r="H338" s="138"/>
      <c r="I338" s="138"/>
      <c r="J338" s="138"/>
      <c r="K338" s="138"/>
      <c r="L338" s="138"/>
      <c r="M338" s="138"/>
      <c r="N338" s="243">
        <f>BK338</f>
        <v>0</v>
      </c>
      <c r="O338" s="244"/>
      <c r="P338" s="244"/>
      <c r="Q338" s="244"/>
      <c r="R338" s="131"/>
      <c r="T338" s="132"/>
      <c r="U338" s="129"/>
      <c r="V338" s="129"/>
      <c r="W338" s="133">
        <f>SUM(W339:W342)</f>
        <v>136.805643</v>
      </c>
      <c r="X338" s="129"/>
      <c r="Y338" s="133">
        <f>SUM(Y339:Y342)</f>
        <v>0.21817034999999999</v>
      </c>
      <c r="Z338" s="129"/>
      <c r="AA338" s="134">
        <f>SUM(AA339:AA342)</f>
        <v>0</v>
      </c>
      <c r="AR338" s="135" t="s">
        <v>108</v>
      </c>
      <c r="AT338" s="136" t="s">
        <v>77</v>
      </c>
      <c r="AU338" s="136" t="s">
        <v>22</v>
      </c>
      <c r="AY338" s="135" t="s">
        <v>152</v>
      </c>
      <c r="BK338" s="137">
        <f>SUM(BK339:BK342)</f>
        <v>0</v>
      </c>
    </row>
    <row r="339" spans="2:65" s="1" customFormat="1" ht="31.5" customHeight="1">
      <c r="B339" s="139"/>
      <c r="C339" s="140" t="s">
        <v>973</v>
      </c>
      <c r="D339" s="140" t="s">
        <v>154</v>
      </c>
      <c r="E339" s="141" t="s">
        <v>504</v>
      </c>
      <c r="F339" s="231" t="s">
        <v>505</v>
      </c>
      <c r="G339" s="231"/>
      <c r="H339" s="231"/>
      <c r="I339" s="231"/>
      <c r="J339" s="142" t="s">
        <v>169</v>
      </c>
      <c r="K339" s="143">
        <v>256.67099999999999</v>
      </c>
      <c r="L339" s="253">
        <v>0</v>
      </c>
      <c r="M339" s="254"/>
      <c r="N339" s="232">
        <f>ROUND(L339*K339,2)</f>
        <v>0</v>
      </c>
      <c r="O339" s="232"/>
      <c r="P339" s="232"/>
      <c r="Q339" s="232"/>
      <c r="R339" s="144"/>
      <c r="T339" s="145" t="s">
        <v>5</v>
      </c>
      <c r="U339" s="42" t="s">
        <v>43</v>
      </c>
      <c r="V339" s="146">
        <v>0.53300000000000003</v>
      </c>
      <c r="W339" s="146">
        <f>V339*K339</f>
        <v>136.805643</v>
      </c>
      <c r="X339" s="146">
        <v>0</v>
      </c>
      <c r="Y339" s="146">
        <f>X339*K339</f>
        <v>0</v>
      </c>
      <c r="Z339" s="146">
        <v>0</v>
      </c>
      <c r="AA339" s="147">
        <f>Z339*K339</f>
        <v>0</v>
      </c>
      <c r="AR339" s="19" t="s">
        <v>239</v>
      </c>
      <c r="AT339" s="19" t="s">
        <v>154</v>
      </c>
      <c r="AU339" s="19" t="s">
        <v>108</v>
      </c>
      <c r="AY339" s="19" t="s">
        <v>152</v>
      </c>
      <c r="BE339" s="148">
        <f>IF(U339="základní",N339,0)</f>
        <v>0</v>
      </c>
      <c r="BF339" s="148">
        <f>IF(U339="snížená",N339,0)</f>
        <v>0</v>
      </c>
      <c r="BG339" s="148">
        <f>IF(U339="zákl. přenesená",N339,0)</f>
        <v>0</v>
      </c>
      <c r="BH339" s="148">
        <f>IF(U339="sníž. přenesená",N339,0)</f>
        <v>0</v>
      </c>
      <c r="BI339" s="148">
        <f>IF(U339="nulová",N339,0)</f>
        <v>0</v>
      </c>
      <c r="BJ339" s="19" t="s">
        <v>22</v>
      </c>
      <c r="BK339" s="148">
        <f>ROUND(L339*K339,2)</f>
        <v>0</v>
      </c>
      <c r="BL339" s="19" t="s">
        <v>239</v>
      </c>
      <c r="BM339" s="19" t="s">
        <v>974</v>
      </c>
    </row>
    <row r="340" spans="2:65" s="10" customFormat="1" ht="22.5" customHeight="1">
      <c r="B340" s="149"/>
      <c r="C340" s="150"/>
      <c r="D340" s="150"/>
      <c r="E340" s="151" t="s">
        <v>5</v>
      </c>
      <c r="F340" s="233" t="s">
        <v>975</v>
      </c>
      <c r="G340" s="234"/>
      <c r="H340" s="234"/>
      <c r="I340" s="234"/>
      <c r="J340" s="150"/>
      <c r="K340" s="152">
        <v>256.67099999999999</v>
      </c>
      <c r="L340" s="150"/>
      <c r="M340" s="150"/>
      <c r="N340" s="150"/>
      <c r="O340" s="150"/>
      <c r="P340" s="150"/>
      <c r="Q340" s="150"/>
      <c r="R340" s="153"/>
      <c r="T340" s="154"/>
      <c r="U340" s="150"/>
      <c r="V340" s="150"/>
      <c r="W340" s="150"/>
      <c r="X340" s="150"/>
      <c r="Y340" s="150"/>
      <c r="Z340" s="150"/>
      <c r="AA340" s="155"/>
      <c r="AT340" s="156" t="s">
        <v>161</v>
      </c>
      <c r="AU340" s="156" t="s">
        <v>108</v>
      </c>
      <c r="AV340" s="10" t="s">
        <v>108</v>
      </c>
      <c r="AW340" s="10" t="s">
        <v>36</v>
      </c>
      <c r="AX340" s="10" t="s">
        <v>22</v>
      </c>
      <c r="AY340" s="156" t="s">
        <v>152</v>
      </c>
    </row>
    <row r="341" spans="2:65" s="1" customFormat="1" ht="31.5" customHeight="1">
      <c r="B341" s="139"/>
      <c r="C341" s="157" t="s">
        <v>976</v>
      </c>
      <c r="D341" s="157" t="s">
        <v>181</v>
      </c>
      <c r="E341" s="158" t="s">
        <v>508</v>
      </c>
      <c r="F341" s="235" t="s">
        <v>509</v>
      </c>
      <c r="G341" s="235"/>
      <c r="H341" s="235"/>
      <c r="I341" s="235"/>
      <c r="J341" s="159" t="s">
        <v>169</v>
      </c>
      <c r="K341" s="160">
        <v>256.67099999999999</v>
      </c>
      <c r="L341" s="253">
        <v>0</v>
      </c>
      <c r="M341" s="254"/>
      <c r="N341" s="236">
        <f>ROUND(L341*K341,2)</f>
        <v>0</v>
      </c>
      <c r="O341" s="232"/>
      <c r="P341" s="232"/>
      <c r="Q341" s="232"/>
      <c r="R341" s="144"/>
      <c r="T341" s="145" t="s">
        <v>5</v>
      </c>
      <c r="U341" s="42" t="s">
        <v>43</v>
      </c>
      <c r="V341" s="146">
        <v>0</v>
      </c>
      <c r="W341" s="146">
        <f>V341*K341</f>
        <v>0</v>
      </c>
      <c r="X341" s="146">
        <v>8.4999999999999995E-4</v>
      </c>
      <c r="Y341" s="146">
        <f>X341*K341</f>
        <v>0.21817034999999999</v>
      </c>
      <c r="Z341" s="146">
        <v>0</v>
      </c>
      <c r="AA341" s="147">
        <f>Z341*K341</f>
        <v>0</v>
      </c>
      <c r="AR341" s="19" t="s">
        <v>317</v>
      </c>
      <c r="AT341" s="19" t="s">
        <v>181</v>
      </c>
      <c r="AU341" s="19" t="s">
        <v>108</v>
      </c>
      <c r="AY341" s="19" t="s">
        <v>152</v>
      </c>
      <c r="BE341" s="148">
        <f>IF(U341="základní",N341,0)</f>
        <v>0</v>
      </c>
      <c r="BF341" s="148">
        <f>IF(U341="snížená",N341,0)</f>
        <v>0</v>
      </c>
      <c r="BG341" s="148">
        <f>IF(U341="zákl. přenesená",N341,0)</f>
        <v>0</v>
      </c>
      <c r="BH341" s="148">
        <f>IF(U341="sníž. přenesená",N341,0)</f>
        <v>0</v>
      </c>
      <c r="BI341" s="148">
        <f>IF(U341="nulová",N341,0)</f>
        <v>0</v>
      </c>
      <c r="BJ341" s="19" t="s">
        <v>22</v>
      </c>
      <c r="BK341" s="148">
        <f>ROUND(L341*K341,2)</f>
        <v>0</v>
      </c>
      <c r="BL341" s="19" t="s">
        <v>239</v>
      </c>
      <c r="BM341" s="19" t="s">
        <v>977</v>
      </c>
    </row>
    <row r="342" spans="2:65" s="1" customFormat="1" ht="31.5" customHeight="1">
      <c r="B342" s="139"/>
      <c r="C342" s="140" t="s">
        <v>978</v>
      </c>
      <c r="D342" s="140" t="s">
        <v>154</v>
      </c>
      <c r="E342" s="141" t="s">
        <v>512</v>
      </c>
      <c r="F342" s="231" t="s">
        <v>513</v>
      </c>
      <c r="G342" s="231"/>
      <c r="H342" s="231"/>
      <c r="I342" s="231"/>
      <c r="J342" s="142" t="s">
        <v>340</v>
      </c>
      <c r="K342" s="143">
        <v>875.24800000000005</v>
      </c>
      <c r="L342" s="253">
        <v>0</v>
      </c>
      <c r="M342" s="254"/>
      <c r="N342" s="232">
        <f>ROUND(L342*K342,2)</f>
        <v>0</v>
      </c>
      <c r="O342" s="232"/>
      <c r="P342" s="232"/>
      <c r="Q342" s="232"/>
      <c r="R342" s="144"/>
      <c r="T342" s="145" t="s">
        <v>5</v>
      </c>
      <c r="U342" s="42" t="s">
        <v>43</v>
      </c>
      <c r="V342" s="146">
        <v>0</v>
      </c>
      <c r="W342" s="146">
        <f>V342*K342</f>
        <v>0</v>
      </c>
      <c r="X342" s="146">
        <v>0</v>
      </c>
      <c r="Y342" s="146">
        <f>X342*K342</f>
        <v>0</v>
      </c>
      <c r="Z342" s="146">
        <v>0</v>
      </c>
      <c r="AA342" s="147">
        <f>Z342*K342</f>
        <v>0</v>
      </c>
      <c r="AR342" s="19" t="s">
        <v>239</v>
      </c>
      <c r="AT342" s="19" t="s">
        <v>154</v>
      </c>
      <c r="AU342" s="19" t="s">
        <v>108</v>
      </c>
      <c r="AY342" s="19" t="s">
        <v>152</v>
      </c>
      <c r="BE342" s="148">
        <f>IF(U342="základní",N342,0)</f>
        <v>0</v>
      </c>
      <c r="BF342" s="148">
        <f>IF(U342="snížená",N342,0)</f>
        <v>0</v>
      </c>
      <c r="BG342" s="148">
        <f>IF(U342="zákl. přenesená",N342,0)</f>
        <v>0</v>
      </c>
      <c r="BH342" s="148">
        <f>IF(U342="sníž. přenesená",N342,0)</f>
        <v>0</v>
      </c>
      <c r="BI342" s="148">
        <f>IF(U342="nulová",N342,0)</f>
        <v>0</v>
      </c>
      <c r="BJ342" s="19" t="s">
        <v>22</v>
      </c>
      <c r="BK342" s="148">
        <f>ROUND(L342*K342,2)</f>
        <v>0</v>
      </c>
      <c r="BL342" s="19" t="s">
        <v>239</v>
      </c>
      <c r="BM342" s="19" t="s">
        <v>979</v>
      </c>
    </row>
    <row r="343" spans="2:65" s="9" customFormat="1" ht="29.85" customHeight="1">
      <c r="B343" s="128"/>
      <c r="C343" s="129"/>
      <c r="D343" s="138" t="s">
        <v>677</v>
      </c>
      <c r="E343" s="138"/>
      <c r="F343" s="138"/>
      <c r="G343" s="138"/>
      <c r="H343" s="138"/>
      <c r="I343" s="138"/>
      <c r="J343" s="138"/>
      <c r="K343" s="138"/>
      <c r="L343" s="138"/>
      <c r="M343" s="138"/>
      <c r="N343" s="241">
        <f>BK343</f>
        <v>0</v>
      </c>
      <c r="O343" s="242"/>
      <c r="P343" s="242"/>
      <c r="Q343" s="242"/>
      <c r="R343" s="131"/>
      <c r="T343" s="132"/>
      <c r="U343" s="129"/>
      <c r="V343" s="129"/>
      <c r="W343" s="133">
        <f>SUM(W344:W345)</f>
        <v>67.555999999999997</v>
      </c>
      <c r="X343" s="129"/>
      <c r="Y343" s="133">
        <f>SUM(Y344:Y345)</f>
        <v>0</v>
      </c>
      <c r="Z343" s="129"/>
      <c r="AA343" s="134">
        <f>SUM(AA344:AA345)</f>
        <v>4.7289199999999996</v>
      </c>
      <c r="AR343" s="135" t="s">
        <v>108</v>
      </c>
      <c r="AT343" s="136" t="s">
        <v>77</v>
      </c>
      <c r="AU343" s="136" t="s">
        <v>22</v>
      </c>
      <c r="AY343" s="135" t="s">
        <v>152</v>
      </c>
      <c r="BK343" s="137">
        <f>SUM(BK344:BK345)</f>
        <v>0</v>
      </c>
    </row>
    <row r="344" spans="2:65" s="1" customFormat="1" ht="31.5" customHeight="1">
      <c r="B344" s="139"/>
      <c r="C344" s="140" t="s">
        <v>314</v>
      </c>
      <c r="D344" s="140" t="s">
        <v>154</v>
      </c>
      <c r="E344" s="141" t="s">
        <v>980</v>
      </c>
      <c r="F344" s="231" t="s">
        <v>981</v>
      </c>
      <c r="G344" s="231"/>
      <c r="H344" s="231"/>
      <c r="I344" s="231"/>
      <c r="J344" s="142" t="s">
        <v>169</v>
      </c>
      <c r="K344" s="143">
        <v>337.78</v>
      </c>
      <c r="L344" s="253">
        <v>0</v>
      </c>
      <c r="M344" s="254"/>
      <c r="N344" s="232">
        <f>ROUND(L344*K344,2)</f>
        <v>0</v>
      </c>
      <c r="O344" s="232"/>
      <c r="P344" s="232"/>
      <c r="Q344" s="232"/>
      <c r="R344" s="144"/>
      <c r="T344" s="145" t="s">
        <v>5</v>
      </c>
      <c r="U344" s="42" t="s">
        <v>43</v>
      </c>
      <c r="V344" s="146">
        <v>0.2</v>
      </c>
      <c r="W344" s="146">
        <f>V344*K344</f>
        <v>67.555999999999997</v>
      </c>
      <c r="X344" s="146">
        <v>0</v>
      </c>
      <c r="Y344" s="146">
        <f>X344*K344</f>
        <v>0</v>
      </c>
      <c r="Z344" s="146">
        <v>1.4E-2</v>
      </c>
      <c r="AA344" s="147">
        <f>Z344*K344</f>
        <v>4.7289199999999996</v>
      </c>
      <c r="AR344" s="19" t="s">
        <v>239</v>
      </c>
      <c r="AT344" s="19" t="s">
        <v>154</v>
      </c>
      <c r="AU344" s="19" t="s">
        <v>108</v>
      </c>
      <c r="AY344" s="19" t="s">
        <v>152</v>
      </c>
      <c r="BE344" s="148">
        <f>IF(U344="základní",N344,0)</f>
        <v>0</v>
      </c>
      <c r="BF344" s="148">
        <f>IF(U344="snížená",N344,0)</f>
        <v>0</v>
      </c>
      <c r="BG344" s="148">
        <f>IF(U344="zákl. přenesená",N344,0)</f>
        <v>0</v>
      </c>
      <c r="BH344" s="148">
        <f>IF(U344="sníž. přenesená",N344,0)</f>
        <v>0</v>
      </c>
      <c r="BI344" s="148">
        <f>IF(U344="nulová",N344,0)</f>
        <v>0</v>
      </c>
      <c r="BJ344" s="19" t="s">
        <v>22</v>
      </c>
      <c r="BK344" s="148">
        <f>ROUND(L344*K344,2)</f>
        <v>0</v>
      </c>
      <c r="BL344" s="19" t="s">
        <v>239</v>
      </c>
      <c r="BM344" s="19" t="s">
        <v>982</v>
      </c>
    </row>
    <row r="345" spans="2:65" s="10" customFormat="1" ht="22.5" customHeight="1">
      <c r="B345" s="149"/>
      <c r="C345" s="150"/>
      <c r="D345" s="150"/>
      <c r="E345" s="151" t="s">
        <v>5</v>
      </c>
      <c r="F345" s="233" t="s">
        <v>795</v>
      </c>
      <c r="G345" s="234"/>
      <c r="H345" s="234"/>
      <c r="I345" s="234"/>
      <c r="J345" s="150"/>
      <c r="K345" s="152">
        <v>337.78</v>
      </c>
      <c r="L345" s="150"/>
      <c r="M345" s="150"/>
      <c r="N345" s="150"/>
      <c r="O345" s="150"/>
      <c r="P345" s="150"/>
      <c r="Q345" s="150"/>
      <c r="R345" s="153"/>
      <c r="T345" s="154"/>
      <c r="U345" s="150"/>
      <c r="V345" s="150"/>
      <c r="W345" s="150"/>
      <c r="X345" s="150"/>
      <c r="Y345" s="150"/>
      <c r="Z345" s="150"/>
      <c r="AA345" s="155"/>
      <c r="AT345" s="156" t="s">
        <v>161</v>
      </c>
      <c r="AU345" s="156" t="s">
        <v>108</v>
      </c>
      <c r="AV345" s="10" t="s">
        <v>108</v>
      </c>
      <c r="AW345" s="10" t="s">
        <v>36</v>
      </c>
      <c r="AX345" s="10" t="s">
        <v>22</v>
      </c>
      <c r="AY345" s="156" t="s">
        <v>152</v>
      </c>
    </row>
    <row r="346" spans="2:65" s="9" customFormat="1" ht="37.35" customHeight="1">
      <c r="B346" s="128"/>
      <c r="C346" s="129"/>
      <c r="D346" s="130" t="s">
        <v>678</v>
      </c>
      <c r="E346" s="130"/>
      <c r="F346" s="130"/>
      <c r="G346" s="130"/>
      <c r="H346" s="130"/>
      <c r="I346" s="130"/>
      <c r="J346" s="130"/>
      <c r="K346" s="130"/>
      <c r="L346" s="130"/>
      <c r="M346" s="130"/>
      <c r="N346" s="247">
        <f>BK346</f>
        <v>0</v>
      </c>
      <c r="O346" s="223"/>
      <c r="P346" s="223"/>
      <c r="Q346" s="223"/>
      <c r="R346" s="131"/>
      <c r="T346" s="132"/>
      <c r="U346" s="129"/>
      <c r="V346" s="129"/>
      <c r="W346" s="133">
        <f>W347</f>
        <v>7.8E-2</v>
      </c>
      <c r="X346" s="129"/>
      <c r="Y346" s="133">
        <f>Y347</f>
        <v>0</v>
      </c>
      <c r="Z346" s="129"/>
      <c r="AA346" s="134">
        <f>AA347</f>
        <v>0</v>
      </c>
      <c r="AR346" s="135" t="s">
        <v>177</v>
      </c>
      <c r="AT346" s="136" t="s">
        <v>77</v>
      </c>
      <c r="AU346" s="136" t="s">
        <v>78</v>
      </c>
      <c r="AY346" s="135" t="s">
        <v>152</v>
      </c>
      <c r="BK346" s="137">
        <f>BK347</f>
        <v>0</v>
      </c>
    </row>
    <row r="347" spans="2:65" s="9" customFormat="1" ht="19.899999999999999" customHeight="1">
      <c r="B347" s="128"/>
      <c r="C347" s="129"/>
      <c r="D347" s="138" t="s">
        <v>679</v>
      </c>
      <c r="E347" s="138"/>
      <c r="F347" s="138"/>
      <c r="G347" s="138"/>
      <c r="H347" s="138"/>
      <c r="I347" s="138"/>
      <c r="J347" s="138"/>
      <c r="K347" s="138"/>
      <c r="L347" s="138"/>
      <c r="M347" s="138"/>
      <c r="N347" s="243">
        <f>BK347</f>
        <v>0</v>
      </c>
      <c r="O347" s="244"/>
      <c r="P347" s="244"/>
      <c r="Q347" s="244"/>
      <c r="R347" s="131"/>
      <c r="T347" s="132"/>
      <c r="U347" s="129"/>
      <c r="V347" s="129"/>
      <c r="W347" s="133">
        <f>W348</f>
        <v>7.8E-2</v>
      </c>
      <c r="X347" s="129"/>
      <c r="Y347" s="133">
        <f>Y348</f>
        <v>0</v>
      </c>
      <c r="Z347" s="129"/>
      <c r="AA347" s="134">
        <f>AA348</f>
        <v>0</v>
      </c>
      <c r="AR347" s="135" t="s">
        <v>177</v>
      </c>
      <c r="AT347" s="136" t="s">
        <v>77</v>
      </c>
      <c r="AU347" s="136" t="s">
        <v>22</v>
      </c>
      <c r="AY347" s="135" t="s">
        <v>152</v>
      </c>
      <c r="BK347" s="137">
        <f>BK348</f>
        <v>0</v>
      </c>
    </row>
    <row r="348" spans="2:65" s="1" customFormat="1" ht="22.5" customHeight="1">
      <c r="B348" s="139"/>
      <c r="C348" s="140" t="s">
        <v>983</v>
      </c>
      <c r="D348" s="140" t="s">
        <v>154</v>
      </c>
      <c r="E348" s="141" t="s">
        <v>984</v>
      </c>
      <c r="F348" s="231" t="s">
        <v>985</v>
      </c>
      <c r="G348" s="231"/>
      <c r="H348" s="231"/>
      <c r="I348" s="231"/>
      <c r="J348" s="142" t="s">
        <v>734</v>
      </c>
      <c r="K348" s="143">
        <v>1</v>
      </c>
      <c r="L348" s="253">
        <v>0</v>
      </c>
      <c r="M348" s="254"/>
      <c r="N348" s="232">
        <f>ROUND(L348*K348,2)</f>
        <v>0</v>
      </c>
      <c r="O348" s="232"/>
      <c r="P348" s="232"/>
      <c r="Q348" s="232"/>
      <c r="R348" s="144"/>
      <c r="T348" s="145" t="s">
        <v>5</v>
      </c>
      <c r="U348" s="42" t="s">
        <v>43</v>
      </c>
      <c r="V348" s="146">
        <v>7.8E-2</v>
      </c>
      <c r="W348" s="146">
        <f>V348*K348</f>
        <v>7.8E-2</v>
      </c>
      <c r="X348" s="146">
        <v>0</v>
      </c>
      <c r="Y348" s="146">
        <f>X348*K348</f>
        <v>0</v>
      </c>
      <c r="Z348" s="146">
        <v>0</v>
      </c>
      <c r="AA348" s="147">
        <f>Z348*K348</f>
        <v>0</v>
      </c>
      <c r="AR348" s="19" t="s">
        <v>408</v>
      </c>
      <c r="AT348" s="19" t="s">
        <v>154</v>
      </c>
      <c r="AU348" s="19" t="s">
        <v>108</v>
      </c>
      <c r="AY348" s="19" t="s">
        <v>152</v>
      </c>
      <c r="BE348" s="148">
        <f>IF(U348="základní",N348,0)</f>
        <v>0</v>
      </c>
      <c r="BF348" s="148">
        <f>IF(U348="snížená",N348,0)</f>
        <v>0</v>
      </c>
      <c r="BG348" s="148">
        <f>IF(U348="zákl. přenesená",N348,0)</f>
        <v>0</v>
      </c>
      <c r="BH348" s="148">
        <f>IF(U348="sníž. přenesená",N348,0)</f>
        <v>0</v>
      </c>
      <c r="BI348" s="148">
        <f>IF(U348="nulová",N348,0)</f>
        <v>0</v>
      </c>
      <c r="BJ348" s="19" t="s">
        <v>22</v>
      </c>
      <c r="BK348" s="148">
        <f>ROUND(L348*K348,2)</f>
        <v>0</v>
      </c>
      <c r="BL348" s="19" t="s">
        <v>408</v>
      </c>
      <c r="BM348" s="19" t="s">
        <v>986</v>
      </c>
    </row>
    <row r="349" spans="2:65" s="9" customFormat="1" ht="37.35" customHeight="1">
      <c r="B349" s="128"/>
      <c r="C349" s="129"/>
      <c r="D349" s="130" t="s">
        <v>517</v>
      </c>
      <c r="E349" s="130"/>
      <c r="F349" s="130"/>
      <c r="G349" s="130"/>
      <c r="H349" s="130"/>
      <c r="I349" s="130"/>
      <c r="J349" s="130"/>
      <c r="K349" s="130"/>
      <c r="L349" s="130"/>
      <c r="M349" s="130"/>
      <c r="N349" s="248">
        <f>BK349</f>
        <v>0</v>
      </c>
      <c r="O349" s="249"/>
      <c r="P349" s="249"/>
      <c r="Q349" s="249"/>
      <c r="R349" s="131"/>
      <c r="T349" s="132"/>
      <c r="U349" s="129"/>
      <c r="V349" s="129"/>
      <c r="W349" s="133">
        <f>W350</f>
        <v>0</v>
      </c>
      <c r="X349" s="129"/>
      <c r="Y349" s="133">
        <f>Y350</f>
        <v>0</v>
      </c>
      <c r="Z349" s="129"/>
      <c r="AA349" s="134">
        <f>AA350</f>
        <v>0</v>
      </c>
      <c r="AR349" s="135" t="s">
        <v>186</v>
      </c>
      <c r="AT349" s="136" t="s">
        <v>77</v>
      </c>
      <c r="AU349" s="136" t="s">
        <v>78</v>
      </c>
      <c r="AY349" s="135" t="s">
        <v>152</v>
      </c>
      <c r="BK349" s="137">
        <f>BK350</f>
        <v>0</v>
      </c>
    </row>
    <row r="350" spans="2:65" s="9" customFormat="1" ht="19.899999999999999" customHeight="1">
      <c r="B350" s="128"/>
      <c r="C350" s="129"/>
      <c r="D350" s="138" t="s">
        <v>518</v>
      </c>
      <c r="E350" s="138"/>
      <c r="F350" s="138"/>
      <c r="G350" s="138"/>
      <c r="H350" s="138"/>
      <c r="I350" s="138"/>
      <c r="J350" s="138"/>
      <c r="K350" s="138"/>
      <c r="L350" s="138"/>
      <c r="M350" s="138"/>
      <c r="N350" s="243">
        <f>BK350</f>
        <v>0</v>
      </c>
      <c r="O350" s="244"/>
      <c r="P350" s="244"/>
      <c r="Q350" s="244"/>
      <c r="R350" s="131"/>
      <c r="T350" s="132"/>
      <c r="U350" s="129"/>
      <c r="V350" s="129"/>
      <c r="W350" s="133">
        <f>SUM(W351:W352)</f>
        <v>0</v>
      </c>
      <c r="X350" s="129"/>
      <c r="Y350" s="133">
        <f>SUM(Y351:Y352)</f>
        <v>0</v>
      </c>
      <c r="Z350" s="129"/>
      <c r="AA350" s="134">
        <f>SUM(AA351:AA352)</f>
        <v>0</v>
      </c>
      <c r="AR350" s="135" t="s">
        <v>186</v>
      </c>
      <c r="AT350" s="136" t="s">
        <v>77</v>
      </c>
      <c r="AU350" s="136" t="s">
        <v>22</v>
      </c>
      <c r="AY350" s="135" t="s">
        <v>152</v>
      </c>
      <c r="BK350" s="137">
        <f>SUM(BK351:BK352)</f>
        <v>0</v>
      </c>
    </row>
    <row r="351" spans="2:65" s="1" customFormat="1" ht="31.5" customHeight="1">
      <c r="B351" s="139"/>
      <c r="C351" s="140" t="s">
        <v>987</v>
      </c>
      <c r="D351" s="140" t="s">
        <v>154</v>
      </c>
      <c r="E351" s="141" t="s">
        <v>666</v>
      </c>
      <c r="F351" s="231" t="s">
        <v>667</v>
      </c>
      <c r="G351" s="231"/>
      <c r="H351" s="231"/>
      <c r="I351" s="231"/>
      <c r="J351" s="142" t="s">
        <v>169</v>
      </c>
      <c r="K351" s="143">
        <v>337.78</v>
      </c>
      <c r="L351" s="253">
        <v>0</v>
      </c>
      <c r="M351" s="254"/>
      <c r="N351" s="232">
        <f>ROUND(L351*K351,2)</f>
        <v>0</v>
      </c>
      <c r="O351" s="232"/>
      <c r="P351" s="232"/>
      <c r="Q351" s="232"/>
      <c r="R351" s="144"/>
      <c r="T351" s="145" t="s">
        <v>5</v>
      </c>
      <c r="U351" s="42" t="s">
        <v>43</v>
      </c>
      <c r="V351" s="146">
        <v>0</v>
      </c>
      <c r="W351" s="146">
        <f>V351*K351</f>
        <v>0</v>
      </c>
      <c r="X351" s="146">
        <v>0</v>
      </c>
      <c r="Y351" s="146">
        <f>X351*K351</f>
        <v>0</v>
      </c>
      <c r="Z351" s="146">
        <v>0</v>
      </c>
      <c r="AA351" s="147">
        <f>Z351*K351</f>
        <v>0</v>
      </c>
      <c r="AR351" s="19" t="s">
        <v>668</v>
      </c>
      <c r="AT351" s="19" t="s">
        <v>154</v>
      </c>
      <c r="AU351" s="19" t="s">
        <v>108</v>
      </c>
      <c r="AY351" s="19" t="s">
        <v>152</v>
      </c>
      <c r="BE351" s="148">
        <f>IF(U351="základní",N351,0)</f>
        <v>0</v>
      </c>
      <c r="BF351" s="148">
        <f>IF(U351="snížená",N351,0)</f>
        <v>0</v>
      </c>
      <c r="BG351" s="148">
        <f>IF(U351="zákl. přenesená",N351,0)</f>
        <v>0</v>
      </c>
      <c r="BH351" s="148">
        <f>IF(U351="sníž. přenesená",N351,0)</f>
        <v>0</v>
      </c>
      <c r="BI351" s="148">
        <f>IF(U351="nulová",N351,0)</f>
        <v>0</v>
      </c>
      <c r="BJ351" s="19" t="s">
        <v>22</v>
      </c>
      <c r="BK351" s="148">
        <f>ROUND(L351*K351,2)</f>
        <v>0</v>
      </c>
      <c r="BL351" s="19" t="s">
        <v>668</v>
      </c>
      <c r="BM351" s="19" t="s">
        <v>988</v>
      </c>
    </row>
    <row r="352" spans="2:65" s="10" customFormat="1" ht="22.5" customHeight="1">
      <c r="B352" s="149"/>
      <c r="C352" s="150"/>
      <c r="D352" s="150"/>
      <c r="E352" s="151" t="s">
        <v>5</v>
      </c>
      <c r="F352" s="233" t="s">
        <v>795</v>
      </c>
      <c r="G352" s="234"/>
      <c r="H352" s="234"/>
      <c r="I352" s="234"/>
      <c r="J352" s="150"/>
      <c r="K352" s="152">
        <v>337.78</v>
      </c>
      <c r="L352" s="150"/>
      <c r="M352" s="150"/>
      <c r="N352" s="150"/>
      <c r="O352" s="150"/>
      <c r="P352" s="150"/>
      <c r="Q352" s="150"/>
      <c r="R352" s="153"/>
      <c r="T352" s="172"/>
      <c r="U352" s="173"/>
      <c r="V352" s="173"/>
      <c r="W352" s="173"/>
      <c r="X352" s="173"/>
      <c r="Y352" s="173"/>
      <c r="Z352" s="173"/>
      <c r="AA352" s="174"/>
      <c r="AT352" s="156" t="s">
        <v>161</v>
      </c>
      <c r="AU352" s="156" t="s">
        <v>108</v>
      </c>
      <c r="AV352" s="10" t="s">
        <v>108</v>
      </c>
      <c r="AW352" s="10" t="s">
        <v>36</v>
      </c>
      <c r="AX352" s="10" t="s">
        <v>22</v>
      </c>
      <c r="AY352" s="156" t="s">
        <v>152</v>
      </c>
    </row>
    <row r="353" spans="2:18" s="1" customFormat="1" ht="6.95" customHeight="1">
      <c r="B353" s="57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9"/>
    </row>
  </sheetData>
  <mergeCells count="530">
    <mergeCell ref="N343:Q343"/>
    <mergeCell ref="N346:Q346"/>
    <mergeCell ref="N347:Q347"/>
    <mergeCell ref="N349:Q349"/>
    <mergeCell ref="N350:Q350"/>
    <mergeCell ref="H1:K1"/>
    <mergeCell ref="S2:AC2"/>
    <mergeCell ref="F342:I342"/>
    <mergeCell ref="L342:M342"/>
    <mergeCell ref="N342:Q342"/>
    <mergeCell ref="F344:I344"/>
    <mergeCell ref="L344:M344"/>
    <mergeCell ref="N344:Q344"/>
    <mergeCell ref="F345:I345"/>
    <mergeCell ref="F348:I348"/>
    <mergeCell ref="L348:M348"/>
    <mergeCell ref="N348:Q348"/>
    <mergeCell ref="F336:I336"/>
    <mergeCell ref="L336:M336"/>
    <mergeCell ref="N336:Q336"/>
    <mergeCell ref="F337:I337"/>
    <mergeCell ref="F339:I339"/>
    <mergeCell ref="F351:I351"/>
    <mergeCell ref="L351:M351"/>
    <mergeCell ref="N351:Q351"/>
    <mergeCell ref="F352:I352"/>
    <mergeCell ref="N136:Q136"/>
    <mergeCell ref="N137:Q137"/>
    <mergeCell ref="N138:Q138"/>
    <mergeCell ref="N141:Q141"/>
    <mergeCell ref="N189:Q189"/>
    <mergeCell ref="N213:Q213"/>
    <mergeCell ref="N221:Q221"/>
    <mergeCell ref="N223:Q223"/>
    <mergeCell ref="N224:Q224"/>
    <mergeCell ref="N236:Q236"/>
    <mergeCell ref="N243:Q243"/>
    <mergeCell ref="N247:Q247"/>
    <mergeCell ref="N250:Q250"/>
    <mergeCell ref="N253:Q253"/>
    <mergeCell ref="N260:Q260"/>
    <mergeCell ref="N265:Q265"/>
    <mergeCell ref="N268:Q268"/>
    <mergeCell ref="N278:Q278"/>
    <mergeCell ref="N293:Q293"/>
    <mergeCell ref="N324:Q324"/>
    <mergeCell ref="L339:M339"/>
    <mergeCell ref="N339:Q339"/>
    <mergeCell ref="F340:I340"/>
    <mergeCell ref="F341:I341"/>
    <mergeCell ref="L341:M341"/>
    <mergeCell ref="N341:Q341"/>
    <mergeCell ref="F331:I331"/>
    <mergeCell ref="L331:M331"/>
    <mergeCell ref="N331:Q331"/>
    <mergeCell ref="F333:I333"/>
    <mergeCell ref="L333:M333"/>
    <mergeCell ref="N333:Q333"/>
    <mergeCell ref="F334:I334"/>
    <mergeCell ref="L334:M334"/>
    <mergeCell ref="N334:Q334"/>
    <mergeCell ref="N332:Q332"/>
    <mergeCell ref="N335:Q335"/>
    <mergeCell ref="N338:Q338"/>
    <mergeCell ref="F327:I327"/>
    <mergeCell ref="L327:M327"/>
    <mergeCell ref="N327:Q327"/>
    <mergeCell ref="F328:I328"/>
    <mergeCell ref="F329:I329"/>
    <mergeCell ref="L329:M329"/>
    <mergeCell ref="N329:Q329"/>
    <mergeCell ref="F330:I330"/>
    <mergeCell ref="L330:M330"/>
    <mergeCell ref="N330:Q330"/>
    <mergeCell ref="F323:I323"/>
    <mergeCell ref="L323:M323"/>
    <mergeCell ref="N323:Q323"/>
    <mergeCell ref="F325:I325"/>
    <mergeCell ref="L325:M325"/>
    <mergeCell ref="N325:Q325"/>
    <mergeCell ref="F326:I326"/>
    <mergeCell ref="L326:M326"/>
    <mergeCell ref="N326:Q326"/>
    <mergeCell ref="F319:I319"/>
    <mergeCell ref="L319:M319"/>
    <mergeCell ref="N319:Q319"/>
    <mergeCell ref="F320:I320"/>
    <mergeCell ref="F321:I321"/>
    <mergeCell ref="L321:M321"/>
    <mergeCell ref="N321:Q321"/>
    <mergeCell ref="F322:I322"/>
    <mergeCell ref="L322:M322"/>
    <mergeCell ref="N322:Q322"/>
    <mergeCell ref="F314:I314"/>
    <mergeCell ref="L314:M314"/>
    <mergeCell ref="N314:Q314"/>
    <mergeCell ref="F315:I315"/>
    <mergeCell ref="F316:I316"/>
    <mergeCell ref="F317:I317"/>
    <mergeCell ref="L317:M317"/>
    <mergeCell ref="N317:Q317"/>
    <mergeCell ref="F318:I318"/>
    <mergeCell ref="L318:M318"/>
    <mergeCell ref="N318:Q318"/>
    <mergeCell ref="F309:I309"/>
    <mergeCell ref="F310:I310"/>
    <mergeCell ref="L310:M310"/>
    <mergeCell ref="N310:Q310"/>
    <mergeCell ref="F311:I311"/>
    <mergeCell ref="L311:M311"/>
    <mergeCell ref="N311:Q311"/>
    <mergeCell ref="F312:I312"/>
    <mergeCell ref="F313:I313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301:I301"/>
    <mergeCell ref="F302:I302"/>
    <mergeCell ref="L302:M302"/>
    <mergeCell ref="N302:Q302"/>
    <mergeCell ref="F303:I303"/>
    <mergeCell ref="F304:I304"/>
    <mergeCell ref="L304:M304"/>
    <mergeCell ref="N304:Q304"/>
    <mergeCell ref="F305:I305"/>
    <mergeCell ref="F297:I297"/>
    <mergeCell ref="L297:M297"/>
    <mergeCell ref="N297:Q297"/>
    <mergeCell ref="F298:I298"/>
    <mergeCell ref="F299:I299"/>
    <mergeCell ref="L299:M299"/>
    <mergeCell ref="N299:Q299"/>
    <mergeCell ref="F300:I300"/>
    <mergeCell ref="L300:M300"/>
    <mergeCell ref="N300:Q300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0:I290"/>
    <mergeCell ref="L290:M290"/>
    <mergeCell ref="N290:Q290"/>
    <mergeCell ref="F291:I291"/>
    <mergeCell ref="L291:M291"/>
    <mergeCell ref="N291:Q291"/>
    <mergeCell ref="F292:I292"/>
    <mergeCell ref="L292:M292"/>
    <mergeCell ref="N292:Q292"/>
    <mergeCell ref="F287:I287"/>
    <mergeCell ref="L287:M287"/>
    <mergeCell ref="N287:Q287"/>
    <mergeCell ref="F288:I288"/>
    <mergeCell ref="L288:M288"/>
    <mergeCell ref="N288:Q288"/>
    <mergeCell ref="F289:I289"/>
    <mergeCell ref="L289:M289"/>
    <mergeCell ref="N289:Q289"/>
    <mergeCell ref="F282:I282"/>
    <mergeCell ref="F283:I283"/>
    <mergeCell ref="L283:M283"/>
    <mergeCell ref="N283:Q283"/>
    <mergeCell ref="F284:I284"/>
    <mergeCell ref="F285:I285"/>
    <mergeCell ref="L285:M285"/>
    <mergeCell ref="N285:Q285"/>
    <mergeCell ref="F286:I286"/>
    <mergeCell ref="F276:I276"/>
    <mergeCell ref="F277:I277"/>
    <mergeCell ref="L277:M277"/>
    <mergeCell ref="N277:Q277"/>
    <mergeCell ref="F279:I279"/>
    <mergeCell ref="L279:M279"/>
    <mergeCell ref="N279:Q279"/>
    <mergeCell ref="F280:I280"/>
    <mergeCell ref="F281:I281"/>
    <mergeCell ref="L281:M281"/>
    <mergeCell ref="N281:Q281"/>
    <mergeCell ref="F273:I273"/>
    <mergeCell ref="L273:M273"/>
    <mergeCell ref="N273:Q273"/>
    <mergeCell ref="F274:I274"/>
    <mergeCell ref="L274:M274"/>
    <mergeCell ref="N274:Q274"/>
    <mergeCell ref="F275:I275"/>
    <mergeCell ref="L275:M275"/>
    <mergeCell ref="N275:Q275"/>
    <mergeCell ref="F267:I267"/>
    <mergeCell ref="F269:I269"/>
    <mergeCell ref="L269:M269"/>
    <mergeCell ref="N269:Q269"/>
    <mergeCell ref="F270:I270"/>
    <mergeCell ref="F271:I271"/>
    <mergeCell ref="L271:M271"/>
    <mergeCell ref="N271:Q271"/>
    <mergeCell ref="F272:I272"/>
    <mergeCell ref="L272:M272"/>
    <mergeCell ref="N272:Q272"/>
    <mergeCell ref="F263:I263"/>
    <mergeCell ref="L263:M263"/>
    <mergeCell ref="N263:Q263"/>
    <mergeCell ref="F264:I264"/>
    <mergeCell ref="L264:M264"/>
    <mergeCell ref="N264:Q264"/>
    <mergeCell ref="F266:I266"/>
    <mergeCell ref="L266:M266"/>
    <mergeCell ref="N266:Q266"/>
    <mergeCell ref="F257:I257"/>
    <mergeCell ref="F258:I258"/>
    <mergeCell ref="L258:M258"/>
    <mergeCell ref="N258:Q258"/>
    <mergeCell ref="F259:I259"/>
    <mergeCell ref="F261:I261"/>
    <mergeCell ref="L261:M261"/>
    <mergeCell ref="N261:Q261"/>
    <mergeCell ref="F262:I262"/>
    <mergeCell ref="F251:I251"/>
    <mergeCell ref="L251:M251"/>
    <mergeCell ref="N251:Q251"/>
    <mergeCell ref="F252:I252"/>
    <mergeCell ref="F254:I254"/>
    <mergeCell ref="L254:M254"/>
    <mergeCell ref="N254:Q254"/>
    <mergeCell ref="F255:I255"/>
    <mergeCell ref="F256:I256"/>
    <mergeCell ref="L256:M256"/>
    <mergeCell ref="N256:Q256"/>
    <mergeCell ref="F245:I245"/>
    <mergeCell ref="L245:M245"/>
    <mergeCell ref="N245:Q245"/>
    <mergeCell ref="F246:I246"/>
    <mergeCell ref="F248:I248"/>
    <mergeCell ref="L248:M248"/>
    <mergeCell ref="N248:Q248"/>
    <mergeCell ref="F249:I249"/>
    <mergeCell ref="L249:M249"/>
    <mergeCell ref="N249:Q249"/>
    <mergeCell ref="F241:I241"/>
    <mergeCell ref="L241:M241"/>
    <mergeCell ref="N241:Q241"/>
    <mergeCell ref="F242:I242"/>
    <mergeCell ref="L242:M242"/>
    <mergeCell ref="N242:Q242"/>
    <mergeCell ref="F244:I244"/>
    <mergeCell ref="L244:M244"/>
    <mergeCell ref="N244:Q244"/>
    <mergeCell ref="F237:I237"/>
    <mergeCell ref="L237:M237"/>
    <mergeCell ref="N237:Q237"/>
    <mergeCell ref="F238:I238"/>
    <mergeCell ref="F239:I239"/>
    <mergeCell ref="L239:M239"/>
    <mergeCell ref="N239:Q239"/>
    <mergeCell ref="F240:I240"/>
    <mergeCell ref="L240:M240"/>
    <mergeCell ref="N240:Q240"/>
    <mergeCell ref="F231:I231"/>
    <mergeCell ref="F232:I232"/>
    <mergeCell ref="L232:M232"/>
    <mergeCell ref="N232:Q232"/>
    <mergeCell ref="F233:I233"/>
    <mergeCell ref="L233:M233"/>
    <mergeCell ref="N233:Q233"/>
    <mergeCell ref="F234:I234"/>
    <mergeCell ref="F235:I235"/>
    <mergeCell ref="L235:M235"/>
    <mergeCell ref="N235:Q235"/>
    <mergeCell ref="F226:I226"/>
    <mergeCell ref="F227:I227"/>
    <mergeCell ref="L227:M227"/>
    <mergeCell ref="N227:Q227"/>
    <mergeCell ref="F228:I228"/>
    <mergeCell ref="L228:M228"/>
    <mergeCell ref="N228:Q228"/>
    <mergeCell ref="F229:I229"/>
    <mergeCell ref="F230:I230"/>
    <mergeCell ref="L230:M230"/>
    <mergeCell ref="N230:Q230"/>
    <mergeCell ref="F219:I219"/>
    <mergeCell ref="L219:M219"/>
    <mergeCell ref="N219:Q219"/>
    <mergeCell ref="F220:I220"/>
    <mergeCell ref="F222:I222"/>
    <mergeCell ref="L222:M222"/>
    <mergeCell ref="N222:Q222"/>
    <mergeCell ref="F225:I225"/>
    <mergeCell ref="L225:M225"/>
    <mergeCell ref="N225:Q225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0:I210"/>
    <mergeCell ref="L210:M210"/>
    <mergeCell ref="N210:Q210"/>
    <mergeCell ref="F211:I211"/>
    <mergeCell ref="F212:I212"/>
    <mergeCell ref="L212:M212"/>
    <mergeCell ref="N212:Q212"/>
    <mergeCell ref="F214:I214"/>
    <mergeCell ref="L214:M214"/>
    <mergeCell ref="N214:Q214"/>
    <mergeCell ref="F205:I205"/>
    <mergeCell ref="L205:M205"/>
    <mergeCell ref="N205:Q205"/>
    <mergeCell ref="F206:I206"/>
    <mergeCell ref="F207:I207"/>
    <mergeCell ref="L207:M207"/>
    <mergeCell ref="N207:Q207"/>
    <mergeCell ref="F208:I208"/>
    <mergeCell ref="F209:I209"/>
    <mergeCell ref="L209:M209"/>
    <mergeCell ref="N209:Q209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204:I204"/>
    <mergeCell ref="F195:I195"/>
    <mergeCell ref="L195:M195"/>
    <mergeCell ref="N195:Q195"/>
    <mergeCell ref="F196:I196"/>
    <mergeCell ref="F197:I197"/>
    <mergeCell ref="L197:M197"/>
    <mergeCell ref="N197:Q197"/>
    <mergeCell ref="F198:I198"/>
    <mergeCell ref="F199:I199"/>
    <mergeCell ref="L199:M199"/>
    <mergeCell ref="N199:Q199"/>
    <mergeCell ref="F190:I190"/>
    <mergeCell ref="L190:M190"/>
    <mergeCell ref="N190:Q190"/>
    <mergeCell ref="F191:I191"/>
    <mergeCell ref="F192:I192"/>
    <mergeCell ref="L192:M192"/>
    <mergeCell ref="N192:Q192"/>
    <mergeCell ref="F193:I193"/>
    <mergeCell ref="F194:I194"/>
    <mergeCell ref="L194:M194"/>
    <mergeCell ref="N194:Q194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1:I181"/>
    <mergeCell ref="F182:I182"/>
    <mergeCell ref="L182:M182"/>
    <mergeCell ref="N182:Q182"/>
    <mergeCell ref="F183:I183"/>
    <mergeCell ref="F184:I184"/>
    <mergeCell ref="L184:M184"/>
    <mergeCell ref="N184:Q184"/>
    <mergeCell ref="F185:I185"/>
    <mergeCell ref="F175:I175"/>
    <mergeCell ref="F176:I176"/>
    <mergeCell ref="F177:I177"/>
    <mergeCell ref="F178:I178"/>
    <mergeCell ref="F179:I179"/>
    <mergeCell ref="L179:M179"/>
    <mergeCell ref="N179:Q179"/>
    <mergeCell ref="F180:I180"/>
    <mergeCell ref="L180:M180"/>
    <mergeCell ref="N180:Q180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L174:M174"/>
    <mergeCell ref="N174:Q174"/>
    <mergeCell ref="F164:I164"/>
    <mergeCell ref="F165:I165"/>
    <mergeCell ref="F166:I166"/>
    <mergeCell ref="F167:I167"/>
    <mergeCell ref="F168:I168"/>
    <mergeCell ref="F169:I169"/>
    <mergeCell ref="L169:M169"/>
    <mergeCell ref="N169:Q169"/>
    <mergeCell ref="F170:I170"/>
    <mergeCell ref="F157:I157"/>
    <mergeCell ref="F158:I158"/>
    <mergeCell ref="F159:I159"/>
    <mergeCell ref="F160:I160"/>
    <mergeCell ref="F161:I161"/>
    <mergeCell ref="L161:M161"/>
    <mergeCell ref="N161:Q161"/>
    <mergeCell ref="F162:I162"/>
    <mergeCell ref="F163:I163"/>
    <mergeCell ref="F152:I152"/>
    <mergeCell ref="L152:M152"/>
    <mergeCell ref="N152:Q152"/>
    <mergeCell ref="F153:I153"/>
    <mergeCell ref="L153:M153"/>
    <mergeCell ref="N153:Q153"/>
    <mergeCell ref="F154:I154"/>
    <mergeCell ref="F155:I155"/>
    <mergeCell ref="F156:I156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44:I144"/>
    <mergeCell ref="F145:I145"/>
    <mergeCell ref="L145:M145"/>
    <mergeCell ref="N145:Q145"/>
    <mergeCell ref="F146:I146"/>
    <mergeCell ref="F147:I147"/>
    <mergeCell ref="L147:M147"/>
    <mergeCell ref="N147:Q147"/>
    <mergeCell ref="F148:I148"/>
    <mergeCell ref="L148:M148"/>
    <mergeCell ref="N148:Q148"/>
    <mergeCell ref="F139:I139"/>
    <mergeCell ref="L139:M139"/>
    <mergeCell ref="N139:Q139"/>
    <mergeCell ref="F140:I140"/>
    <mergeCell ref="F142:I142"/>
    <mergeCell ref="L142:M142"/>
    <mergeCell ref="N142:Q142"/>
    <mergeCell ref="F143:I143"/>
    <mergeCell ref="L143:M143"/>
    <mergeCell ref="N143:Q143"/>
    <mergeCell ref="N117:Q117"/>
    <mergeCell ref="L119:Q119"/>
    <mergeCell ref="C125:Q125"/>
    <mergeCell ref="F127:P127"/>
    <mergeCell ref="F128:P128"/>
    <mergeCell ref="M130:P130"/>
    <mergeCell ref="M132:Q132"/>
    <mergeCell ref="M133:Q133"/>
    <mergeCell ref="F135:I135"/>
    <mergeCell ref="L135:M135"/>
    <mergeCell ref="N135:Q135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3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3"/>
  <sheetViews>
    <sheetView showGridLines="0" workbookViewId="0">
      <pane ySplit="1" topLeftCell="A220" activePane="bottomLeft" state="frozen"/>
      <selection pane="bottomLeft" activeCell="H249" sqref="H24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3"/>
      <c r="B1" s="13"/>
      <c r="C1" s="13"/>
      <c r="D1" s="14" t="s">
        <v>1</v>
      </c>
      <c r="E1" s="13"/>
      <c r="F1" s="15" t="s">
        <v>103</v>
      </c>
      <c r="G1" s="15"/>
      <c r="H1" s="250" t="s">
        <v>104</v>
      </c>
      <c r="I1" s="250"/>
      <c r="J1" s="250"/>
      <c r="K1" s="250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03"/>
      <c r="V1" s="10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07" t="s">
        <v>8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9" t="s">
        <v>95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80" t="s">
        <v>109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4"/>
      <c r="T4" s="25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17</v>
      </c>
      <c r="E6" s="26"/>
      <c r="F6" s="212" t="str">
        <f>'Rekapitulace stavby'!K6</f>
        <v>Snížení energetické náročnosti budov DPmÚL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"/>
      <c r="R6" s="24"/>
    </row>
    <row r="7" spans="1:66" s="1" customFormat="1" ht="32.85" customHeight="1">
      <c r="B7" s="33"/>
      <c r="C7" s="34"/>
      <c r="D7" s="29" t="s">
        <v>110</v>
      </c>
      <c r="E7" s="34"/>
      <c r="F7" s="184" t="s">
        <v>989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34"/>
      <c r="R7" s="35"/>
    </row>
    <row r="8" spans="1:66" s="1" customFormat="1" ht="14.45" customHeight="1">
      <c r="B8" s="33"/>
      <c r="C8" s="34"/>
      <c r="D8" s="30" t="s">
        <v>20</v>
      </c>
      <c r="E8" s="34"/>
      <c r="F8" s="28" t="s">
        <v>5</v>
      </c>
      <c r="G8" s="34"/>
      <c r="H8" s="34"/>
      <c r="I8" s="34"/>
      <c r="J8" s="34"/>
      <c r="K8" s="34"/>
      <c r="L8" s="34"/>
      <c r="M8" s="30" t="s">
        <v>21</v>
      </c>
      <c r="N8" s="34"/>
      <c r="O8" s="28" t="s">
        <v>5</v>
      </c>
      <c r="P8" s="34"/>
      <c r="Q8" s="34"/>
      <c r="R8" s="35"/>
    </row>
    <row r="9" spans="1:66" s="1" customFormat="1" ht="14.45" customHeight="1">
      <c r="B9" s="33"/>
      <c r="C9" s="34"/>
      <c r="D9" s="30" t="s">
        <v>23</v>
      </c>
      <c r="E9" s="34"/>
      <c r="F9" s="28" t="s">
        <v>24</v>
      </c>
      <c r="G9" s="34"/>
      <c r="H9" s="34"/>
      <c r="I9" s="34"/>
      <c r="J9" s="34"/>
      <c r="K9" s="34"/>
      <c r="L9" s="34"/>
      <c r="M9" s="30" t="s">
        <v>25</v>
      </c>
      <c r="N9" s="34"/>
      <c r="O9" s="215" t="str">
        <f>'Rekapitulace stavby'!AN8</f>
        <v>15.12.2015</v>
      </c>
      <c r="P9" s="215"/>
      <c r="Q9" s="34"/>
      <c r="R9" s="35"/>
    </row>
    <row r="10" spans="1:66" s="1" customFormat="1" ht="10.9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45" customHeight="1">
      <c r="B11" s="33"/>
      <c r="C11" s="34"/>
      <c r="D11" s="30" t="s">
        <v>29</v>
      </c>
      <c r="E11" s="34"/>
      <c r="F11" s="34"/>
      <c r="G11" s="34"/>
      <c r="H11" s="34"/>
      <c r="I11" s="34"/>
      <c r="J11" s="34"/>
      <c r="K11" s="34"/>
      <c r="L11" s="34"/>
      <c r="M11" s="30" t="s">
        <v>30</v>
      </c>
      <c r="N11" s="34"/>
      <c r="O11" s="182" t="s">
        <v>5</v>
      </c>
      <c r="P11" s="182"/>
      <c r="Q11" s="34"/>
      <c r="R11" s="35"/>
    </row>
    <row r="12" spans="1:66" s="1" customFormat="1" ht="18" customHeight="1">
      <c r="B12" s="33"/>
      <c r="C12" s="34"/>
      <c r="D12" s="34"/>
      <c r="E12" s="28" t="s">
        <v>31</v>
      </c>
      <c r="F12" s="34"/>
      <c r="G12" s="34"/>
      <c r="H12" s="34"/>
      <c r="I12" s="34"/>
      <c r="J12" s="34"/>
      <c r="K12" s="34"/>
      <c r="L12" s="34"/>
      <c r="M12" s="30" t="s">
        <v>32</v>
      </c>
      <c r="N12" s="34"/>
      <c r="O12" s="182" t="s">
        <v>5</v>
      </c>
      <c r="P12" s="182"/>
      <c r="Q12" s="34"/>
      <c r="R12" s="35"/>
    </row>
    <row r="13" spans="1:66" s="1" customFormat="1" ht="6.9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45" customHeight="1">
      <c r="B14" s="33"/>
      <c r="C14" s="34"/>
      <c r="D14" s="30" t="s">
        <v>33</v>
      </c>
      <c r="E14" s="34"/>
      <c r="F14" s="34"/>
      <c r="G14" s="34"/>
      <c r="H14" s="34"/>
      <c r="I14" s="34"/>
      <c r="J14" s="34"/>
      <c r="K14" s="34"/>
      <c r="L14" s="34"/>
      <c r="M14" s="30" t="s">
        <v>30</v>
      </c>
      <c r="N14" s="34"/>
      <c r="O14" s="182" t="s">
        <v>5</v>
      </c>
      <c r="P14" s="182"/>
      <c r="Q14" s="34"/>
      <c r="R14" s="35"/>
    </row>
    <row r="15" spans="1:66" s="1" customFormat="1" ht="18" customHeight="1">
      <c r="B15" s="33"/>
      <c r="C15" s="34"/>
      <c r="D15" s="34"/>
      <c r="E15" s="28" t="s">
        <v>31</v>
      </c>
      <c r="F15" s="34"/>
      <c r="G15" s="34"/>
      <c r="H15" s="34"/>
      <c r="I15" s="34"/>
      <c r="J15" s="34"/>
      <c r="K15" s="34"/>
      <c r="L15" s="34"/>
      <c r="M15" s="30" t="s">
        <v>32</v>
      </c>
      <c r="N15" s="34"/>
      <c r="O15" s="182" t="s">
        <v>5</v>
      </c>
      <c r="P15" s="182"/>
      <c r="Q15" s="34"/>
      <c r="R15" s="35"/>
    </row>
    <row r="16" spans="1:66" s="1" customFormat="1" ht="6.9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45" customHeight="1">
      <c r="B17" s="33"/>
      <c r="C17" s="34"/>
      <c r="D17" s="30" t="s">
        <v>34</v>
      </c>
      <c r="E17" s="34"/>
      <c r="F17" s="34"/>
      <c r="G17" s="34"/>
      <c r="H17" s="34"/>
      <c r="I17" s="34"/>
      <c r="J17" s="34"/>
      <c r="K17" s="34"/>
      <c r="L17" s="34"/>
      <c r="M17" s="30" t="s">
        <v>30</v>
      </c>
      <c r="N17" s="34"/>
      <c r="O17" s="182" t="s">
        <v>5</v>
      </c>
      <c r="P17" s="182"/>
      <c r="Q17" s="34"/>
      <c r="R17" s="35"/>
    </row>
    <row r="18" spans="2:18" s="1" customFormat="1" ht="18" customHeight="1">
      <c r="B18" s="33"/>
      <c r="C18" s="34"/>
      <c r="D18" s="34"/>
      <c r="E18" s="28" t="s">
        <v>35</v>
      </c>
      <c r="F18" s="34"/>
      <c r="G18" s="34"/>
      <c r="H18" s="34"/>
      <c r="I18" s="34"/>
      <c r="J18" s="34"/>
      <c r="K18" s="34"/>
      <c r="L18" s="34"/>
      <c r="M18" s="30" t="s">
        <v>32</v>
      </c>
      <c r="N18" s="34"/>
      <c r="O18" s="182" t="s">
        <v>5</v>
      </c>
      <c r="P18" s="182"/>
      <c r="Q18" s="34"/>
      <c r="R18" s="35"/>
    </row>
    <row r="19" spans="2:18" s="1" customFormat="1" ht="6.9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45" customHeight="1">
      <c r="B20" s="33"/>
      <c r="C20" s="34"/>
      <c r="D20" s="30" t="s">
        <v>37</v>
      </c>
      <c r="E20" s="34"/>
      <c r="F20" s="34"/>
      <c r="G20" s="34"/>
      <c r="H20" s="34"/>
      <c r="I20" s="34"/>
      <c r="J20" s="34"/>
      <c r="K20" s="34"/>
      <c r="L20" s="34"/>
      <c r="M20" s="30" t="s">
        <v>30</v>
      </c>
      <c r="N20" s="34"/>
      <c r="O20" s="182" t="s">
        <v>5</v>
      </c>
      <c r="P20" s="182"/>
      <c r="Q20" s="34"/>
      <c r="R20" s="35"/>
    </row>
    <row r="21" spans="2:18" s="1" customFormat="1" ht="18" customHeight="1">
      <c r="B21" s="33"/>
      <c r="C21" s="34"/>
      <c r="D21" s="34"/>
      <c r="E21" s="28" t="s">
        <v>31</v>
      </c>
      <c r="F21" s="34"/>
      <c r="G21" s="34"/>
      <c r="H21" s="34"/>
      <c r="I21" s="34"/>
      <c r="J21" s="34"/>
      <c r="K21" s="34"/>
      <c r="L21" s="34"/>
      <c r="M21" s="30" t="s">
        <v>32</v>
      </c>
      <c r="N21" s="34"/>
      <c r="O21" s="182" t="s">
        <v>5</v>
      </c>
      <c r="P21" s="182"/>
      <c r="Q21" s="34"/>
      <c r="R21" s="35"/>
    </row>
    <row r="22" spans="2:18" s="1" customFormat="1" ht="6.9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45" customHeight="1">
      <c r="B23" s="33"/>
      <c r="C23" s="34"/>
      <c r="D23" s="30" t="s">
        <v>38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22.5" customHeight="1">
      <c r="B24" s="33"/>
      <c r="C24" s="34"/>
      <c r="D24" s="34"/>
      <c r="E24" s="185" t="s">
        <v>5</v>
      </c>
      <c r="F24" s="185"/>
      <c r="G24" s="185"/>
      <c r="H24" s="185"/>
      <c r="I24" s="185"/>
      <c r="J24" s="185"/>
      <c r="K24" s="185"/>
      <c r="L24" s="185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6.95" customHeight="1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45" customHeight="1">
      <c r="B27" s="33"/>
      <c r="C27" s="34"/>
      <c r="D27" s="104" t="s">
        <v>112</v>
      </c>
      <c r="E27" s="34"/>
      <c r="F27" s="34"/>
      <c r="G27" s="34"/>
      <c r="H27" s="34"/>
      <c r="I27" s="34"/>
      <c r="J27" s="34"/>
      <c r="K27" s="34"/>
      <c r="L27" s="34"/>
      <c r="M27" s="209">
        <f>N88</f>
        <v>0</v>
      </c>
      <c r="N27" s="209"/>
      <c r="O27" s="209"/>
      <c r="P27" s="209"/>
      <c r="Q27" s="34"/>
      <c r="R27" s="35"/>
    </row>
    <row r="28" spans="2:18" s="1" customFormat="1" ht="14.45" customHeight="1">
      <c r="B28" s="33"/>
      <c r="C28" s="34"/>
      <c r="D28" s="32" t="s">
        <v>113</v>
      </c>
      <c r="E28" s="34"/>
      <c r="F28" s="34"/>
      <c r="G28" s="34"/>
      <c r="H28" s="34"/>
      <c r="I28" s="34"/>
      <c r="J28" s="34"/>
      <c r="K28" s="34"/>
      <c r="L28" s="34"/>
      <c r="M28" s="209">
        <f>N104</f>
        <v>0</v>
      </c>
      <c r="N28" s="209"/>
      <c r="O28" s="209"/>
      <c r="P28" s="209"/>
      <c r="Q28" s="34"/>
      <c r="R28" s="35"/>
    </row>
    <row r="29" spans="2:18" s="1" customFormat="1" ht="6.9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35" customHeight="1">
      <c r="B30" s="33"/>
      <c r="C30" s="34"/>
      <c r="D30" s="105" t="s">
        <v>41</v>
      </c>
      <c r="E30" s="34"/>
      <c r="F30" s="34"/>
      <c r="G30" s="34"/>
      <c r="H30" s="34"/>
      <c r="I30" s="34"/>
      <c r="J30" s="34"/>
      <c r="K30" s="34"/>
      <c r="L30" s="34"/>
      <c r="M30" s="216">
        <f>ROUND(M27+M28,2)</f>
        <v>0</v>
      </c>
      <c r="N30" s="214"/>
      <c r="O30" s="214"/>
      <c r="P30" s="214"/>
      <c r="Q30" s="34"/>
      <c r="R30" s="35"/>
    </row>
    <row r="31" spans="2:18" s="1" customFormat="1" ht="6.95" customHeight="1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45" customHeight="1">
      <c r="B32" s="33"/>
      <c r="C32" s="34"/>
      <c r="D32" s="40" t="s">
        <v>42</v>
      </c>
      <c r="E32" s="40" t="s">
        <v>43</v>
      </c>
      <c r="F32" s="41">
        <v>0.21</v>
      </c>
      <c r="G32" s="106" t="s">
        <v>44</v>
      </c>
      <c r="H32" s="217">
        <f>ROUND((SUM(BE104:BE105)+SUM(BE123:BE232)), 2)</f>
        <v>0</v>
      </c>
      <c r="I32" s="214"/>
      <c r="J32" s="214"/>
      <c r="K32" s="34"/>
      <c r="L32" s="34"/>
      <c r="M32" s="217">
        <f>ROUND(ROUND((SUM(BE104:BE105)+SUM(BE123:BE232)), 2)*F32, 2)</f>
        <v>0</v>
      </c>
      <c r="N32" s="214"/>
      <c r="O32" s="214"/>
      <c r="P32" s="214"/>
      <c r="Q32" s="34"/>
      <c r="R32" s="35"/>
    </row>
    <row r="33" spans="2:18" s="1" customFormat="1" ht="14.45" customHeight="1">
      <c r="B33" s="33"/>
      <c r="C33" s="34"/>
      <c r="D33" s="34"/>
      <c r="E33" s="40" t="s">
        <v>45</v>
      </c>
      <c r="F33" s="41">
        <v>0.15</v>
      </c>
      <c r="G33" s="106" t="s">
        <v>44</v>
      </c>
      <c r="H33" s="217">
        <f>ROUND((SUM(BF104:BF105)+SUM(BF123:BF232)), 2)</f>
        <v>0</v>
      </c>
      <c r="I33" s="214"/>
      <c r="J33" s="214"/>
      <c r="K33" s="34"/>
      <c r="L33" s="34"/>
      <c r="M33" s="217">
        <f>ROUND(ROUND((SUM(BF104:BF105)+SUM(BF123:BF232)), 2)*F33, 2)</f>
        <v>0</v>
      </c>
      <c r="N33" s="214"/>
      <c r="O33" s="214"/>
      <c r="P33" s="214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0.21</v>
      </c>
      <c r="G34" s="106" t="s">
        <v>44</v>
      </c>
      <c r="H34" s="217">
        <f>ROUND((SUM(BG104:BG105)+SUM(BG123:BG232)), 2)</f>
        <v>0</v>
      </c>
      <c r="I34" s="214"/>
      <c r="J34" s="214"/>
      <c r="K34" s="34"/>
      <c r="L34" s="34"/>
      <c r="M34" s="217">
        <v>0</v>
      </c>
      <c r="N34" s="214"/>
      <c r="O34" s="214"/>
      <c r="P34" s="214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0.15</v>
      </c>
      <c r="G35" s="106" t="s">
        <v>44</v>
      </c>
      <c r="H35" s="217">
        <f>ROUND((SUM(BH104:BH105)+SUM(BH123:BH232)), 2)</f>
        <v>0</v>
      </c>
      <c r="I35" s="214"/>
      <c r="J35" s="214"/>
      <c r="K35" s="34"/>
      <c r="L35" s="34"/>
      <c r="M35" s="217">
        <v>0</v>
      </c>
      <c r="N35" s="214"/>
      <c r="O35" s="214"/>
      <c r="P35" s="214"/>
      <c r="Q35" s="34"/>
      <c r="R35" s="35"/>
    </row>
    <row r="36" spans="2:18" s="1" customFormat="1" ht="14.45" hidden="1" customHeight="1">
      <c r="B36" s="33"/>
      <c r="C36" s="34"/>
      <c r="D36" s="34"/>
      <c r="E36" s="40" t="s">
        <v>48</v>
      </c>
      <c r="F36" s="41">
        <v>0</v>
      </c>
      <c r="G36" s="106" t="s">
        <v>44</v>
      </c>
      <c r="H36" s="217">
        <f>ROUND((SUM(BI104:BI105)+SUM(BI123:BI232)), 2)</f>
        <v>0</v>
      </c>
      <c r="I36" s="214"/>
      <c r="J36" s="214"/>
      <c r="K36" s="34"/>
      <c r="L36" s="34"/>
      <c r="M36" s="217">
        <v>0</v>
      </c>
      <c r="N36" s="214"/>
      <c r="O36" s="214"/>
      <c r="P36" s="214"/>
      <c r="Q36" s="34"/>
      <c r="R36" s="35"/>
    </row>
    <row r="37" spans="2:18" s="1" customFormat="1" ht="6.9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35" customHeight="1">
      <c r="B38" s="33"/>
      <c r="C38" s="102"/>
      <c r="D38" s="107" t="s">
        <v>49</v>
      </c>
      <c r="E38" s="73"/>
      <c r="F38" s="73"/>
      <c r="G38" s="108" t="s">
        <v>50</v>
      </c>
      <c r="H38" s="109" t="s">
        <v>51</v>
      </c>
      <c r="I38" s="73"/>
      <c r="J38" s="73"/>
      <c r="K38" s="73"/>
      <c r="L38" s="218">
        <f>SUM(M30:M36)</f>
        <v>0</v>
      </c>
      <c r="M38" s="218"/>
      <c r="N38" s="218"/>
      <c r="O38" s="218"/>
      <c r="P38" s="219"/>
      <c r="Q38" s="102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45" customHeight="1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>
      <c r="B51" s="23"/>
      <c r="C51" s="26"/>
      <c r="D51" s="51"/>
      <c r="E51" s="26"/>
      <c r="F51" s="26"/>
      <c r="G51" s="26"/>
      <c r="H51" s="52"/>
      <c r="I51" s="26"/>
      <c r="J51" s="51"/>
      <c r="K51" s="26"/>
      <c r="L51" s="26"/>
      <c r="M51" s="26"/>
      <c r="N51" s="26"/>
      <c r="O51" s="26"/>
      <c r="P51" s="52"/>
      <c r="Q51" s="26"/>
      <c r="R51" s="24"/>
    </row>
    <row r="52" spans="2:18">
      <c r="B52" s="23"/>
      <c r="C52" s="26"/>
      <c r="D52" s="51"/>
      <c r="E52" s="26"/>
      <c r="F52" s="26"/>
      <c r="G52" s="26"/>
      <c r="H52" s="52"/>
      <c r="I52" s="26"/>
      <c r="J52" s="51"/>
      <c r="K52" s="26"/>
      <c r="L52" s="26"/>
      <c r="M52" s="26"/>
      <c r="N52" s="26"/>
      <c r="O52" s="26"/>
      <c r="P52" s="52"/>
      <c r="Q52" s="26"/>
      <c r="R52" s="24"/>
    </row>
    <row r="53" spans="2:18">
      <c r="B53" s="23"/>
      <c r="C53" s="26"/>
      <c r="D53" s="51"/>
      <c r="E53" s="26"/>
      <c r="F53" s="26"/>
      <c r="G53" s="26"/>
      <c r="H53" s="52"/>
      <c r="I53" s="26"/>
      <c r="J53" s="51"/>
      <c r="K53" s="26"/>
      <c r="L53" s="26"/>
      <c r="M53" s="26"/>
      <c r="N53" s="26"/>
      <c r="O53" s="26"/>
      <c r="P53" s="52"/>
      <c r="Q53" s="26"/>
      <c r="R53" s="24"/>
    </row>
    <row r="54" spans="2:18">
      <c r="B54" s="23"/>
      <c r="C54" s="26"/>
      <c r="D54" s="51"/>
      <c r="E54" s="26"/>
      <c r="F54" s="26"/>
      <c r="G54" s="26"/>
      <c r="H54" s="52"/>
      <c r="I54" s="26"/>
      <c r="J54" s="51"/>
      <c r="K54" s="26"/>
      <c r="L54" s="26"/>
      <c r="M54" s="26"/>
      <c r="N54" s="26"/>
      <c r="O54" s="26"/>
      <c r="P54" s="52"/>
      <c r="Q54" s="26"/>
      <c r="R54" s="24"/>
    </row>
    <row r="55" spans="2:18">
      <c r="B55" s="23"/>
      <c r="C55" s="26"/>
      <c r="D55" s="51"/>
      <c r="E55" s="26"/>
      <c r="F55" s="26"/>
      <c r="G55" s="26"/>
      <c r="H55" s="52"/>
      <c r="I55" s="26"/>
      <c r="J55" s="51"/>
      <c r="K55" s="26"/>
      <c r="L55" s="26"/>
      <c r="M55" s="26"/>
      <c r="N55" s="26"/>
      <c r="O55" s="26"/>
      <c r="P55" s="52"/>
      <c r="Q55" s="26"/>
      <c r="R55" s="24"/>
    </row>
    <row r="56" spans="2:18">
      <c r="B56" s="23"/>
      <c r="C56" s="26"/>
      <c r="D56" s="51"/>
      <c r="E56" s="26"/>
      <c r="F56" s="26"/>
      <c r="G56" s="26"/>
      <c r="H56" s="52"/>
      <c r="I56" s="26"/>
      <c r="J56" s="51"/>
      <c r="K56" s="26"/>
      <c r="L56" s="26"/>
      <c r="M56" s="26"/>
      <c r="N56" s="26"/>
      <c r="O56" s="26"/>
      <c r="P56" s="52"/>
      <c r="Q56" s="26"/>
      <c r="R56" s="24"/>
    </row>
    <row r="57" spans="2:18">
      <c r="B57" s="23"/>
      <c r="C57" s="26"/>
      <c r="D57" s="51"/>
      <c r="E57" s="26"/>
      <c r="F57" s="26"/>
      <c r="G57" s="26"/>
      <c r="H57" s="52"/>
      <c r="I57" s="26"/>
      <c r="J57" s="51"/>
      <c r="K57" s="26"/>
      <c r="L57" s="26"/>
      <c r="M57" s="26"/>
      <c r="N57" s="26"/>
      <c r="O57" s="26"/>
      <c r="P57" s="52"/>
      <c r="Q57" s="26"/>
      <c r="R57" s="24"/>
    </row>
    <row r="58" spans="2:18">
      <c r="B58" s="23"/>
      <c r="C58" s="26"/>
      <c r="D58" s="51"/>
      <c r="E58" s="26"/>
      <c r="F58" s="26"/>
      <c r="G58" s="26"/>
      <c r="H58" s="52"/>
      <c r="I58" s="26"/>
      <c r="J58" s="51"/>
      <c r="K58" s="26"/>
      <c r="L58" s="26"/>
      <c r="M58" s="26"/>
      <c r="N58" s="26"/>
      <c r="O58" s="26"/>
      <c r="P58" s="52"/>
      <c r="Q58" s="26"/>
      <c r="R58" s="24"/>
    </row>
    <row r="59" spans="2:18" s="1" customFormat="1" ht="15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>
      <c r="B62" s="23"/>
      <c r="C62" s="26"/>
      <c r="D62" s="51"/>
      <c r="E62" s="26"/>
      <c r="F62" s="26"/>
      <c r="G62" s="26"/>
      <c r="H62" s="52"/>
      <c r="I62" s="26"/>
      <c r="J62" s="51"/>
      <c r="K62" s="26"/>
      <c r="L62" s="26"/>
      <c r="M62" s="26"/>
      <c r="N62" s="26"/>
      <c r="O62" s="26"/>
      <c r="P62" s="52"/>
      <c r="Q62" s="26"/>
      <c r="R62" s="24"/>
    </row>
    <row r="63" spans="2:18">
      <c r="B63" s="23"/>
      <c r="C63" s="26"/>
      <c r="D63" s="51"/>
      <c r="E63" s="26"/>
      <c r="F63" s="26"/>
      <c r="G63" s="26"/>
      <c r="H63" s="52"/>
      <c r="I63" s="26"/>
      <c r="J63" s="51"/>
      <c r="K63" s="26"/>
      <c r="L63" s="26"/>
      <c r="M63" s="26"/>
      <c r="N63" s="26"/>
      <c r="O63" s="26"/>
      <c r="P63" s="52"/>
      <c r="Q63" s="26"/>
      <c r="R63" s="24"/>
    </row>
    <row r="64" spans="2:18">
      <c r="B64" s="23"/>
      <c r="C64" s="26"/>
      <c r="D64" s="51"/>
      <c r="E64" s="26"/>
      <c r="F64" s="26"/>
      <c r="G64" s="26"/>
      <c r="H64" s="52"/>
      <c r="I64" s="26"/>
      <c r="J64" s="51"/>
      <c r="K64" s="26"/>
      <c r="L64" s="26"/>
      <c r="M64" s="26"/>
      <c r="N64" s="26"/>
      <c r="O64" s="26"/>
      <c r="P64" s="52"/>
      <c r="Q64" s="26"/>
      <c r="R64" s="24"/>
    </row>
    <row r="65" spans="2:18">
      <c r="B65" s="23"/>
      <c r="C65" s="26"/>
      <c r="D65" s="51"/>
      <c r="E65" s="26"/>
      <c r="F65" s="26"/>
      <c r="G65" s="26"/>
      <c r="H65" s="52"/>
      <c r="I65" s="26"/>
      <c r="J65" s="51"/>
      <c r="K65" s="26"/>
      <c r="L65" s="26"/>
      <c r="M65" s="26"/>
      <c r="N65" s="26"/>
      <c r="O65" s="26"/>
      <c r="P65" s="52"/>
      <c r="Q65" s="26"/>
      <c r="R65" s="24"/>
    </row>
    <row r="66" spans="2:18">
      <c r="B66" s="23"/>
      <c r="C66" s="26"/>
      <c r="D66" s="51"/>
      <c r="E66" s="26"/>
      <c r="F66" s="26"/>
      <c r="G66" s="26"/>
      <c r="H66" s="52"/>
      <c r="I66" s="26"/>
      <c r="J66" s="51"/>
      <c r="K66" s="26"/>
      <c r="L66" s="26"/>
      <c r="M66" s="26"/>
      <c r="N66" s="26"/>
      <c r="O66" s="26"/>
      <c r="P66" s="52"/>
      <c r="Q66" s="26"/>
      <c r="R66" s="24"/>
    </row>
    <row r="67" spans="2:18">
      <c r="B67" s="23"/>
      <c r="C67" s="26"/>
      <c r="D67" s="51"/>
      <c r="E67" s="26"/>
      <c r="F67" s="26"/>
      <c r="G67" s="26"/>
      <c r="H67" s="52"/>
      <c r="I67" s="26"/>
      <c r="J67" s="51"/>
      <c r="K67" s="26"/>
      <c r="L67" s="26"/>
      <c r="M67" s="26"/>
      <c r="N67" s="26"/>
      <c r="O67" s="26"/>
      <c r="P67" s="52"/>
      <c r="Q67" s="26"/>
      <c r="R67" s="24"/>
    </row>
    <row r="68" spans="2:18">
      <c r="B68" s="23"/>
      <c r="C68" s="26"/>
      <c r="D68" s="51"/>
      <c r="E68" s="26"/>
      <c r="F68" s="26"/>
      <c r="G68" s="26"/>
      <c r="H68" s="52"/>
      <c r="I68" s="26"/>
      <c r="J68" s="51"/>
      <c r="K68" s="26"/>
      <c r="L68" s="26"/>
      <c r="M68" s="26"/>
      <c r="N68" s="26"/>
      <c r="O68" s="26"/>
      <c r="P68" s="52"/>
      <c r="Q68" s="26"/>
      <c r="R68" s="24"/>
    </row>
    <row r="69" spans="2:18">
      <c r="B69" s="23"/>
      <c r="C69" s="26"/>
      <c r="D69" s="51"/>
      <c r="E69" s="26"/>
      <c r="F69" s="26"/>
      <c r="G69" s="26"/>
      <c r="H69" s="52"/>
      <c r="I69" s="26"/>
      <c r="J69" s="51"/>
      <c r="K69" s="26"/>
      <c r="L69" s="26"/>
      <c r="M69" s="26"/>
      <c r="N69" s="26"/>
      <c r="O69" s="26"/>
      <c r="P69" s="52"/>
      <c r="Q69" s="26"/>
      <c r="R69" s="24"/>
    </row>
    <row r="70" spans="2:18" s="1" customFormat="1" ht="15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18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6.950000000000003" customHeight="1">
      <c r="B76" s="33"/>
      <c r="C76" s="180" t="s">
        <v>114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35"/>
    </row>
    <row r="77" spans="2:18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>
      <c r="B78" s="33"/>
      <c r="C78" s="30" t="s">
        <v>17</v>
      </c>
      <c r="D78" s="34"/>
      <c r="E78" s="34"/>
      <c r="F78" s="212" t="str">
        <f>F6</f>
        <v>Snížení energetické náročnosti budov DPmÚL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34"/>
      <c r="R78" s="35"/>
    </row>
    <row r="79" spans="2:18" s="1" customFormat="1" ht="36.950000000000003" customHeight="1">
      <c r="B79" s="33"/>
      <c r="C79" s="67" t="s">
        <v>110</v>
      </c>
      <c r="D79" s="34"/>
      <c r="E79" s="34"/>
      <c r="F79" s="190" t="str">
        <f>F7</f>
        <v>inveko6d - SO 4 Společenský sál</v>
      </c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34"/>
      <c r="R79" s="35"/>
    </row>
    <row r="80" spans="2:18" s="1" customFormat="1" ht="6.95" customHeight="1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>
      <c r="B81" s="33"/>
      <c r="C81" s="30" t="s">
        <v>23</v>
      </c>
      <c r="D81" s="34"/>
      <c r="E81" s="34"/>
      <c r="F81" s="28" t="str">
        <f>F9</f>
        <v>Předlice</v>
      </c>
      <c r="G81" s="34"/>
      <c r="H81" s="34"/>
      <c r="I81" s="34"/>
      <c r="J81" s="34"/>
      <c r="K81" s="30" t="s">
        <v>25</v>
      </c>
      <c r="L81" s="34"/>
      <c r="M81" s="215" t="str">
        <f>IF(O9="","",O9)</f>
        <v>15.12.2015</v>
      </c>
      <c r="N81" s="215"/>
      <c r="O81" s="215"/>
      <c r="P81" s="215"/>
      <c r="Q81" s="34"/>
      <c r="R81" s="35"/>
    </row>
    <row r="82" spans="2:47" s="1" customFormat="1" ht="6.95" customHeight="1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5">
      <c r="B83" s="33"/>
      <c r="C83" s="30" t="s">
        <v>29</v>
      </c>
      <c r="D83" s="34"/>
      <c r="E83" s="34"/>
      <c r="F83" s="28" t="str">
        <f>E12</f>
        <v xml:space="preserve"> </v>
      </c>
      <c r="G83" s="34"/>
      <c r="H83" s="34"/>
      <c r="I83" s="34"/>
      <c r="J83" s="34"/>
      <c r="K83" s="30" t="s">
        <v>34</v>
      </c>
      <c r="L83" s="34"/>
      <c r="M83" s="182" t="str">
        <f>E18</f>
        <v>INVEKO 4U s.r.o.Litoměřice</v>
      </c>
      <c r="N83" s="182"/>
      <c r="O83" s="182"/>
      <c r="P83" s="182"/>
      <c r="Q83" s="182"/>
      <c r="R83" s="35"/>
    </row>
    <row r="84" spans="2:47" s="1" customFormat="1" ht="14.45" customHeight="1">
      <c r="B84" s="33"/>
      <c r="C84" s="30" t="s">
        <v>33</v>
      </c>
      <c r="D84" s="34"/>
      <c r="E84" s="34"/>
      <c r="F84" s="28" t="str">
        <f>IF(E15="","",E15)</f>
        <v xml:space="preserve"> </v>
      </c>
      <c r="G84" s="34"/>
      <c r="H84" s="34"/>
      <c r="I84" s="34"/>
      <c r="J84" s="34"/>
      <c r="K84" s="30" t="s">
        <v>37</v>
      </c>
      <c r="L84" s="34"/>
      <c r="M84" s="182" t="str">
        <f>E21</f>
        <v xml:space="preserve"> </v>
      </c>
      <c r="N84" s="182"/>
      <c r="O84" s="182"/>
      <c r="P84" s="182"/>
      <c r="Q84" s="182"/>
      <c r="R84" s="35"/>
    </row>
    <row r="85" spans="2:47" s="1" customFormat="1" ht="10.35" customHeight="1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>
      <c r="B86" s="33"/>
      <c r="C86" s="220" t="s">
        <v>115</v>
      </c>
      <c r="D86" s="221"/>
      <c r="E86" s="221"/>
      <c r="F86" s="221"/>
      <c r="G86" s="221"/>
      <c r="H86" s="102"/>
      <c r="I86" s="102"/>
      <c r="J86" s="102"/>
      <c r="K86" s="102"/>
      <c r="L86" s="102"/>
      <c r="M86" s="102"/>
      <c r="N86" s="220" t="s">
        <v>116</v>
      </c>
      <c r="O86" s="221"/>
      <c r="P86" s="221"/>
      <c r="Q86" s="221"/>
      <c r="R86" s="35"/>
    </row>
    <row r="87" spans="2:47" s="1" customFormat="1" ht="10.35" customHeight="1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>
      <c r="B88" s="33"/>
      <c r="C88" s="110" t="s">
        <v>117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203">
        <f>N123</f>
        <v>0</v>
      </c>
      <c r="O88" s="222"/>
      <c r="P88" s="222"/>
      <c r="Q88" s="222"/>
      <c r="R88" s="35"/>
      <c r="AU88" s="19" t="s">
        <v>118</v>
      </c>
    </row>
    <row r="89" spans="2:47" s="6" customFormat="1" ht="24.95" customHeight="1">
      <c r="B89" s="111"/>
      <c r="C89" s="112"/>
      <c r="D89" s="113" t="s">
        <v>119</v>
      </c>
      <c r="E89" s="112"/>
      <c r="F89" s="112"/>
      <c r="G89" s="112"/>
      <c r="H89" s="112"/>
      <c r="I89" s="112"/>
      <c r="J89" s="112"/>
      <c r="K89" s="112"/>
      <c r="L89" s="112"/>
      <c r="M89" s="112"/>
      <c r="N89" s="223">
        <f>N124</f>
        <v>0</v>
      </c>
      <c r="O89" s="224"/>
      <c r="P89" s="224"/>
      <c r="Q89" s="224"/>
      <c r="R89" s="114"/>
    </row>
    <row r="90" spans="2:47" s="7" customFormat="1" ht="19.899999999999999" customHeight="1">
      <c r="B90" s="115"/>
      <c r="C90" s="116"/>
      <c r="D90" s="117" t="s">
        <v>121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25">
        <f>N125</f>
        <v>0</v>
      </c>
      <c r="O90" s="226"/>
      <c r="P90" s="226"/>
      <c r="Q90" s="226"/>
      <c r="R90" s="118"/>
    </row>
    <row r="91" spans="2:47" s="7" customFormat="1" ht="19.899999999999999" customHeight="1">
      <c r="B91" s="115"/>
      <c r="C91" s="116"/>
      <c r="D91" s="117" t="s">
        <v>122</v>
      </c>
      <c r="E91" s="116"/>
      <c r="F91" s="116"/>
      <c r="G91" s="116"/>
      <c r="H91" s="116"/>
      <c r="I91" s="116"/>
      <c r="J91" s="116"/>
      <c r="K91" s="116"/>
      <c r="L91" s="116"/>
      <c r="M91" s="116"/>
      <c r="N91" s="225">
        <f>N156</f>
        <v>0</v>
      </c>
      <c r="O91" s="226"/>
      <c r="P91" s="226"/>
      <c r="Q91" s="226"/>
      <c r="R91" s="118"/>
    </row>
    <row r="92" spans="2:47" s="7" customFormat="1" ht="19.899999999999999" customHeight="1">
      <c r="B92" s="115"/>
      <c r="C92" s="116"/>
      <c r="D92" s="117" t="s">
        <v>123</v>
      </c>
      <c r="E92" s="116"/>
      <c r="F92" s="116"/>
      <c r="G92" s="116"/>
      <c r="H92" s="116"/>
      <c r="I92" s="116"/>
      <c r="J92" s="116"/>
      <c r="K92" s="116"/>
      <c r="L92" s="116"/>
      <c r="M92" s="116"/>
      <c r="N92" s="225">
        <f>N174</f>
        <v>0</v>
      </c>
      <c r="O92" s="226"/>
      <c r="P92" s="226"/>
      <c r="Q92" s="226"/>
      <c r="R92" s="118"/>
    </row>
    <row r="93" spans="2:47" s="7" customFormat="1" ht="19.899999999999999" customHeight="1">
      <c r="B93" s="115"/>
      <c r="C93" s="116"/>
      <c r="D93" s="117" t="s">
        <v>124</v>
      </c>
      <c r="E93" s="116"/>
      <c r="F93" s="116"/>
      <c r="G93" s="116"/>
      <c r="H93" s="116"/>
      <c r="I93" s="116"/>
      <c r="J93" s="116"/>
      <c r="K93" s="116"/>
      <c r="L93" s="116"/>
      <c r="M93" s="116"/>
      <c r="N93" s="225">
        <f>N180</f>
        <v>0</v>
      </c>
      <c r="O93" s="226"/>
      <c r="P93" s="226"/>
      <c r="Q93" s="226"/>
      <c r="R93" s="118"/>
    </row>
    <row r="94" spans="2:47" s="6" customFormat="1" ht="24.95" customHeight="1">
      <c r="B94" s="111"/>
      <c r="C94" s="112"/>
      <c r="D94" s="113" t="s">
        <v>125</v>
      </c>
      <c r="E94" s="112"/>
      <c r="F94" s="112"/>
      <c r="G94" s="112"/>
      <c r="H94" s="112"/>
      <c r="I94" s="112"/>
      <c r="J94" s="112"/>
      <c r="K94" s="112"/>
      <c r="L94" s="112"/>
      <c r="M94" s="112"/>
      <c r="N94" s="223">
        <f>N182</f>
        <v>0</v>
      </c>
      <c r="O94" s="224"/>
      <c r="P94" s="224"/>
      <c r="Q94" s="224"/>
      <c r="R94" s="114"/>
    </row>
    <row r="95" spans="2:47" s="7" customFormat="1" ht="19.899999999999999" customHeight="1">
      <c r="B95" s="115"/>
      <c r="C95" s="116"/>
      <c r="D95" s="117" t="s">
        <v>127</v>
      </c>
      <c r="E95" s="116"/>
      <c r="F95" s="116"/>
      <c r="G95" s="116"/>
      <c r="H95" s="116"/>
      <c r="I95" s="116"/>
      <c r="J95" s="116"/>
      <c r="K95" s="116"/>
      <c r="L95" s="116"/>
      <c r="M95" s="116"/>
      <c r="N95" s="225">
        <f>N183</f>
        <v>0</v>
      </c>
      <c r="O95" s="226"/>
      <c r="P95" s="226"/>
      <c r="Q95" s="226"/>
      <c r="R95" s="118"/>
    </row>
    <row r="96" spans="2:47" s="7" customFormat="1" ht="19.899999999999999" customHeight="1">
      <c r="B96" s="115"/>
      <c r="C96" s="116"/>
      <c r="D96" s="117" t="s">
        <v>129</v>
      </c>
      <c r="E96" s="116"/>
      <c r="F96" s="116"/>
      <c r="G96" s="116"/>
      <c r="H96" s="116"/>
      <c r="I96" s="116"/>
      <c r="J96" s="116"/>
      <c r="K96" s="116"/>
      <c r="L96" s="116"/>
      <c r="M96" s="116"/>
      <c r="N96" s="225">
        <f>N193</f>
        <v>0</v>
      </c>
      <c r="O96" s="226"/>
      <c r="P96" s="226"/>
      <c r="Q96" s="226"/>
      <c r="R96" s="118"/>
    </row>
    <row r="97" spans="2:21" s="7" customFormat="1" ht="19.899999999999999" customHeight="1">
      <c r="B97" s="115"/>
      <c r="C97" s="116"/>
      <c r="D97" s="117" t="s">
        <v>130</v>
      </c>
      <c r="E97" s="116"/>
      <c r="F97" s="116"/>
      <c r="G97" s="116"/>
      <c r="H97" s="116"/>
      <c r="I97" s="116"/>
      <c r="J97" s="116"/>
      <c r="K97" s="116"/>
      <c r="L97" s="116"/>
      <c r="M97" s="116"/>
      <c r="N97" s="225">
        <f>N196</f>
        <v>0</v>
      </c>
      <c r="O97" s="226"/>
      <c r="P97" s="226"/>
      <c r="Q97" s="226"/>
      <c r="R97" s="118"/>
    </row>
    <row r="98" spans="2:21" s="7" customFormat="1" ht="19.899999999999999" customHeight="1">
      <c r="B98" s="115"/>
      <c r="C98" s="116"/>
      <c r="D98" s="117" t="s">
        <v>990</v>
      </c>
      <c r="E98" s="116"/>
      <c r="F98" s="116"/>
      <c r="G98" s="116"/>
      <c r="H98" s="116"/>
      <c r="I98" s="116"/>
      <c r="J98" s="116"/>
      <c r="K98" s="116"/>
      <c r="L98" s="116"/>
      <c r="M98" s="116"/>
      <c r="N98" s="225">
        <f>N198</f>
        <v>0</v>
      </c>
      <c r="O98" s="226"/>
      <c r="P98" s="226"/>
      <c r="Q98" s="226"/>
      <c r="R98" s="118"/>
    </row>
    <row r="99" spans="2:21" s="7" customFormat="1" ht="19.899999999999999" customHeight="1">
      <c r="B99" s="115"/>
      <c r="C99" s="116"/>
      <c r="D99" s="117" t="s">
        <v>131</v>
      </c>
      <c r="E99" s="116"/>
      <c r="F99" s="116"/>
      <c r="G99" s="116"/>
      <c r="H99" s="116"/>
      <c r="I99" s="116"/>
      <c r="J99" s="116"/>
      <c r="K99" s="116"/>
      <c r="L99" s="116"/>
      <c r="M99" s="116"/>
      <c r="N99" s="225">
        <f>N207</f>
        <v>0</v>
      </c>
      <c r="O99" s="226"/>
      <c r="P99" s="226"/>
      <c r="Q99" s="226"/>
      <c r="R99" s="118"/>
    </row>
    <row r="100" spans="2:21" s="7" customFormat="1" ht="19.899999999999999" customHeight="1">
      <c r="B100" s="115"/>
      <c r="C100" s="116"/>
      <c r="D100" s="117" t="s">
        <v>133</v>
      </c>
      <c r="E100" s="116"/>
      <c r="F100" s="116"/>
      <c r="G100" s="116"/>
      <c r="H100" s="116"/>
      <c r="I100" s="116"/>
      <c r="J100" s="116"/>
      <c r="K100" s="116"/>
      <c r="L100" s="116"/>
      <c r="M100" s="116"/>
      <c r="N100" s="225">
        <f>N214</f>
        <v>0</v>
      </c>
      <c r="O100" s="226"/>
      <c r="P100" s="226"/>
      <c r="Q100" s="226"/>
      <c r="R100" s="118"/>
    </row>
    <row r="101" spans="2:21" s="7" customFormat="1" ht="19.899999999999999" customHeight="1">
      <c r="B101" s="115"/>
      <c r="C101" s="116"/>
      <c r="D101" s="117" t="s">
        <v>134</v>
      </c>
      <c r="E101" s="116"/>
      <c r="F101" s="116"/>
      <c r="G101" s="116"/>
      <c r="H101" s="116"/>
      <c r="I101" s="116"/>
      <c r="J101" s="116"/>
      <c r="K101" s="116"/>
      <c r="L101" s="116"/>
      <c r="M101" s="116"/>
      <c r="N101" s="225">
        <f>N222</f>
        <v>0</v>
      </c>
      <c r="O101" s="226"/>
      <c r="P101" s="226"/>
      <c r="Q101" s="226"/>
      <c r="R101" s="118"/>
    </row>
    <row r="102" spans="2:21" s="7" customFormat="1" ht="19.899999999999999" customHeight="1">
      <c r="B102" s="115"/>
      <c r="C102" s="116"/>
      <c r="D102" s="117" t="s">
        <v>136</v>
      </c>
      <c r="E102" s="116"/>
      <c r="F102" s="116"/>
      <c r="G102" s="116"/>
      <c r="H102" s="116"/>
      <c r="I102" s="116"/>
      <c r="J102" s="116"/>
      <c r="K102" s="116"/>
      <c r="L102" s="116"/>
      <c r="M102" s="116"/>
      <c r="N102" s="225">
        <f>N229</f>
        <v>0</v>
      </c>
      <c r="O102" s="226"/>
      <c r="P102" s="226"/>
      <c r="Q102" s="226"/>
      <c r="R102" s="118"/>
    </row>
    <row r="103" spans="2:21" s="1" customFormat="1" ht="21.75" customHeight="1"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5"/>
    </row>
    <row r="104" spans="2:21" s="1" customFormat="1" ht="29.25" customHeight="1">
      <c r="B104" s="33"/>
      <c r="C104" s="110" t="s">
        <v>137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222">
        <v>0</v>
      </c>
      <c r="O104" s="227"/>
      <c r="P104" s="227"/>
      <c r="Q104" s="227"/>
      <c r="R104" s="35"/>
      <c r="T104" s="119"/>
      <c r="U104" s="120" t="s">
        <v>42</v>
      </c>
    </row>
    <row r="105" spans="2:21" s="1" customFormat="1" ht="18" customHeight="1"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5"/>
    </row>
    <row r="106" spans="2:21" s="1" customFormat="1" ht="29.25" customHeight="1">
      <c r="B106" s="33"/>
      <c r="C106" s="101" t="s">
        <v>102</v>
      </c>
      <c r="D106" s="102"/>
      <c r="E106" s="102"/>
      <c r="F106" s="102"/>
      <c r="G106" s="102"/>
      <c r="H106" s="102"/>
      <c r="I106" s="102"/>
      <c r="J106" s="102"/>
      <c r="K106" s="102"/>
      <c r="L106" s="206">
        <f>ROUND(SUM(N88+N104),2)</f>
        <v>0</v>
      </c>
      <c r="M106" s="206"/>
      <c r="N106" s="206"/>
      <c r="O106" s="206"/>
      <c r="P106" s="206"/>
      <c r="Q106" s="206"/>
      <c r="R106" s="35"/>
    </row>
    <row r="107" spans="2:21" s="1" customFormat="1" ht="6.95" customHeight="1"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9"/>
    </row>
    <row r="111" spans="2:21" s="1" customFormat="1" ht="6.95" customHeight="1"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</row>
    <row r="112" spans="2:21" s="1" customFormat="1" ht="36.950000000000003" customHeight="1">
      <c r="B112" s="33"/>
      <c r="C112" s="180" t="s">
        <v>138</v>
      </c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35"/>
    </row>
    <row r="113" spans="2:65" s="1" customFormat="1" ht="6.95" customHeight="1"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5"/>
    </row>
    <row r="114" spans="2:65" s="1" customFormat="1" ht="30" customHeight="1">
      <c r="B114" s="33"/>
      <c r="C114" s="30" t="s">
        <v>17</v>
      </c>
      <c r="D114" s="34"/>
      <c r="E114" s="34"/>
      <c r="F114" s="212" t="str">
        <f>F6</f>
        <v>Snížení energetické náročnosti budov DPmÚL</v>
      </c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34"/>
      <c r="R114" s="35"/>
    </row>
    <row r="115" spans="2:65" s="1" customFormat="1" ht="36.950000000000003" customHeight="1">
      <c r="B115" s="33"/>
      <c r="C115" s="67" t="s">
        <v>110</v>
      </c>
      <c r="D115" s="34"/>
      <c r="E115" s="34"/>
      <c r="F115" s="190" t="str">
        <f>F7</f>
        <v>inveko6d - SO 4 Společenský sál</v>
      </c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34"/>
      <c r="R115" s="35"/>
    </row>
    <row r="116" spans="2:65" s="1" customFormat="1" ht="6.95" customHeight="1"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5"/>
    </row>
    <row r="117" spans="2:65" s="1" customFormat="1" ht="18" customHeight="1">
      <c r="B117" s="33"/>
      <c r="C117" s="30" t="s">
        <v>23</v>
      </c>
      <c r="D117" s="34"/>
      <c r="E117" s="34"/>
      <c r="F117" s="28" t="str">
        <f>F9</f>
        <v>Předlice</v>
      </c>
      <c r="G117" s="34"/>
      <c r="H117" s="34"/>
      <c r="I117" s="34"/>
      <c r="J117" s="34"/>
      <c r="K117" s="30" t="s">
        <v>25</v>
      </c>
      <c r="L117" s="34"/>
      <c r="M117" s="215" t="str">
        <f>IF(O9="","",O9)</f>
        <v>15.12.2015</v>
      </c>
      <c r="N117" s="215"/>
      <c r="O117" s="215"/>
      <c r="P117" s="215"/>
      <c r="Q117" s="34"/>
      <c r="R117" s="35"/>
    </row>
    <row r="118" spans="2:65" s="1" customFormat="1" ht="6.95" customHeight="1"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65" s="1" customFormat="1" ht="15">
      <c r="B119" s="33"/>
      <c r="C119" s="30" t="s">
        <v>29</v>
      </c>
      <c r="D119" s="34"/>
      <c r="E119" s="34"/>
      <c r="F119" s="28" t="str">
        <f>E12</f>
        <v xml:space="preserve"> </v>
      </c>
      <c r="G119" s="34"/>
      <c r="H119" s="34"/>
      <c r="I119" s="34"/>
      <c r="J119" s="34"/>
      <c r="K119" s="30" t="s">
        <v>34</v>
      </c>
      <c r="L119" s="34"/>
      <c r="M119" s="182" t="str">
        <f>E18</f>
        <v>INVEKO 4U s.r.o.Litoměřice</v>
      </c>
      <c r="N119" s="182"/>
      <c r="O119" s="182"/>
      <c r="P119" s="182"/>
      <c r="Q119" s="182"/>
      <c r="R119" s="35"/>
    </row>
    <row r="120" spans="2:65" s="1" customFormat="1" ht="14.45" customHeight="1">
      <c r="B120" s="33"/>
      <c r="C120" s="30" t="s">
        <v>33</v>
      </c>
      <c r="D120" s="34"/>
      <c r="E120" s="34"/>
      <c r="F120" s="28" t="str">
        <f>IF(E15="","",E15)</f>
        <v xml:space="preserve"> </v>
      </c>
      <c r="G120" s="34"/>
      <c r="H120" s="34"/>
      <c r="I120" s="34"/>
      <c r="J120" s="34"/>
      <c r="K120" s="30" t="s">
        <v>37</v>
      </c>
      <c r="L120" s="34"/>
      <c r="M120" s="182" t="str">
        <f>E21</f>
        <v xml:space="preserve"> </v>
      </c>
      <c r="N120" s="182"/>
      <c r="O120" s="182"/>
      <c r="P120" s="182"/>
      <c r="Q120" s="182"/>
      <c r="R120" s="35"/>
    </row>
    <row r="121" spans="2:65" s="1" customFormat="1" ht="10.35" customHeight="1"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</row>
    <row r="122" spans="2:65" s="8" customFormat="1" ht="29.25" customHeight="1">
      <c r="B122" s="121"/>
      <c r="C122" s="122" t="s">
        <v>139</v>
      </c>
      <c r="D122" s="123" t="s">
        <v>140</v>
      </c>
      <c r="E122" s="123" t="s">
        <v>60</v>
      </c>
      <c r="F122" s="228" t="s">
        <v>141</v>
      </c>
      <c r="G122" s="228"/>
      <c r="H122" s="228"/>
      <c r="I122" s="228"/>
      <c r="J122" s="123" t="s">
        <v>142</v>
      </c>
      <c r="K122" s="123" t="s">
        <v>143</v>
      </c>
      <c r="L122" s="229" t="s">
        <v>144</v>
      </c>
      <c r="M122" s="229"/>
      <c r="N122" s="228" t="s">
        <v>116</v>
      </c>
      <c r="O122" s="228"/>
      <c r="P122" s="228"/>
      <c r="Q122" s="230"/>
      <c r="R122" s="124"/>
      <c r="T122" s="74" t="s">
        <v>145</v>
      </c>
      <c r="U122" s="75" t="s">
        <v>42</v>
      </c>
      <c r="V122" s="75" t="s">
        <v>146</v>
      </c>
      <c r="W122" s="75" t="s">
        <v>147</v>
      </c>
      <c r="X122" s="75" t="s">
        <v>148</v>
      </c>
      <c r="Y122" s="75" t="s">
        <v>149</v>
      </c>
      <c r="Z122" s="75" t="s">
        <v>150</v>
      </c>
      <c r="AA122" s="76" t="s">
        <v>151</v>
      </c>
    </row>
    <row r="123" spans="2:65" s="1" customFormat="1" ht="29.25" customHeight="1">
      <c r="B123" s="33"/>
      <c r="C123" s="78" t="s">
        <v>112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245">
        <f>BK123</f>
        <v>0</v>
      </c>
      <c r="O123" s="246"/>
      <c r="P123" s="246"/>
      <c r="Q123" s="246"/>
      <c r="R123" s="35"/>
      <c r="T123" s="77"/>
      <c r="U123" s="49"/>
      <c r="V123" s="49"/>
      <c r="W123" s="125">
        <f>W124+W182</f>
        <v>1491.7427250000001</v>
      </c>
      <c r="X123" s="49"/>
      <c r="Y123" s="125">
        <f>Y124+Y182</f>
        <v>11.305027379999999</v>
      </c>
      <c r="Z123" s="49"/>
      <c r="AA123" s="126">
        <f>AA124+AA182</f>
        <v>18.728690749999998</v>
      </c>
      <c r="AT123" s="19" t="s">
        <v>77</v>
      </c>
      <c r="AU123" s="19" t="s">
        <v>118</v>
      </c>
      <c r="BK123" s="127">
        <f>BK124+BK182</f>
        <v>0</v>
      </c>
    </row>
    <row r="124" spans="2:65" s="9" customFormat="1" ht="37.35" customHeight="1">
      <c r="B124" s="128"/>
      <c r="C124" s="129"/>
      <c r="D124" s="130" t="s">
        <v>119</v>
      </c>
      <c r="E124" s="130"/>
      <c r="F124" s="130"/>
      <c r="G124" s="130"/>
      <c r="H124" s="130"/>
      <c r="I124" s="130"/>
      <c r="J124" s="130"/>
      <c r="K124" s="130"/>
      <c r="L124" s="130"/>
      <c r="M124" s="130"/>
      <c r="N124" s="247">
        <f>BK124</f>
        <v>0</v>
      </c>
      <c r="O124" s="223"/>
      <c r="P124" s="223"/>
      <c r="Q124" s="223"/>
      <c r="R124" s="131"/>
      <c r="T124" s="132"/>
      <c r="U124" s="129"/>
      <c r="V124" s="129"/>
      <c r="W124" s="133">
        <f>W125+W156+W174+W180</f>
        <v>947.90559099999996</v>
      </c>
      <c r="X124" s="129"/>
      <c r="Y124" s="133">
        <f>Y125+Y156+Y174+Y180</f>
        <v>6.4722866200000002</v>
      </c>
      <c r="Z124" s="129"/>
      <c r="AA124" s="134">
        <f>AA125+AA156+AA174+AA180</f>
        <v>5.5236299999999998</v>
      </c>
      <c r="AR124" s="135" t="s">
        <v>22</v>
      </c>
      <c r="AT124" s="136" t="s">
        <v>77</v>
      </c>
      <c r="AU124" s="136" t="s">
        <v>78</v>
      </c>
      <c r="AY124" s="135" t="s">
        <v>152</v>
      </c>
      <c r="BK124" s="137">
        <f>BK125+BK156+BK174+BK180</f>
        <v>0</v>
      </c>
    </row>
    <row r="125" spans="2:65" s="9" customFormat="1" ht="19.899999999999999" customHeight="1">
      <c r="B125" s="128"/>
      <c r="C125" s="129"/>
      <c r="D125" s="138" t="s">
        <v>121</v>
      </c>
      <c r="E125" s="138"/>
      <c r="F125" s="138"/>
      <c r="G125" s="138"/>
      <c r="H125" s="138"/>
      <c r="I125" s="138"/>
      <c r="J125" s="138"/>
      <c r="K125" s="138"/>
      <c r="L125" s="138"/>
      <c r="M125" s="138"/>
      <c r="N125" s="243">
        <f>BK125</f>
        <v>0</v>
      </c>
      <c r="O125" s="244"/>
      <c r="P125" s="244"/>
      <c r="Q125" s="244"/>
      <c r="R125" s="131"/>
      <c r="T125" s="132"/>
      <c r="U125" s="129"/>
      <c r="V125" s="129"/>
      <c r="W125" s="133">
        <f>SUM(W126:W155)</f>
        <v>696.75824599999999</v>
      </c>
      <c r="X125" s="129"/>
      <c r="Y125" s="133">
        <f>SUM(Y126:Y155)</f>
        <v>6.4252466200000002</v>
      </c>
      <c r="Z125" s="129"/>
      <c r="AA125" s="134">
        <f>SUM(AA126:AA155)</f>
        <v>0</v>
      </c>
      <c r="AR125" s="135" t="s">
        <v>22</v>
      </c>
      <c r="AT125" s="136" t="s">
        <v>77</v>
      </c>
      <c r="AU125" s="136" t="s">
        <v>22</v>
      </c>
      <c r="AY125" s="135" t="s">
        <v>152</v>
      </c>
      <c r="BK125" s="137">
        <f>SUM(BK126:BK155)</f>
        <v>0</v>
      </c>
    </row>
    <row r="126" spans="2:65" s="1" customFormat="1" ht="31.5" customHeight="1">
      <c r="B126" s="139"/>
      <c r="C126" s="140" t="s">
        <v>22</v>
      </c>
      <c r="D126" s="140" t="s">
        <v>154</v>
      </c>
      <c r="E126" s="141" t="s">
        <v>163</v>
      </c>
      <c r="F126" s="231" t="s">
        <v>164</v>
      </c>
      <c r="G126" s="231"/>
      <c r="H126" s="231"/>
      <c r="I126" s="231"/>
      <c r="J126" s="142" t="s">
        <v>165</v>
      </c>
      <c r="K126" s="143">
        <v>129.6</v>
      </c>
      <c r="L126" s="253">
        <v>0</v>
      </c>
      <c r="M126" s="254"/>
      <c r="N126" s="232">
        <f>ROUND(L126*K126,2)</f>
        <v>0</v>
      </c>
      <c r="O126" s="232"/>
      <c r="P126" s="232"/>
      <c r="Q126" s="232"/>
      <c r="R126" s="144"/>
      <c r="T126" s="145" t="s">
        <v>5</v>
      </c>
      <c r="U126" s="42" t="s">
        <v>43</v>
      </c>
      <c r="V126" s="146">
        <v>0.37</v>
      </c>
      <c r="W126" s="146">
        <f>V126*K126</f>
        <v>47.951999999999998</v>
      </c>
      <c r="X126" s="146">
        <v>1.5E-3</v>
      </c>
      <c r="Y126" s="146">
        <f>X126*K126</f>
        <v>0.19439999999999999</v>
      </c>
      <c r="Z126" s="146">
        <v>0</v>
      </c>
      <c r="AA126" s="147">
        <f>Z126*K126</f>
        <v>0</v>
      </c>
      <c r="AR126" s="19" t="s">
        <v>158</v>
      </c>
      <c r="AT126" s="19" t="s">
        <v>154</v>
      </c>
      <c r="AU126" s="19" t="s">
        <v>108</v>
      </c>
      <c r="AY126" s="19" t="s">
        <v>152</v>
      </c>
      <c r="BE126" s="148">
        <f>IF(U126="základní",N126,0)</f>
        <v>0</v>
      </c>
      <c r="BF126" s="148">
        <f>IF(U126="snížená",N126,0)</f>
        <v>0</v>
      </c>
      <c r="BG126" s="148">
        <f>IF(U126="zákl. přenesená",N126,0)</f>
        <v>0</v>
      </c>
      <c r="BH126" s="148">
        <f>IF(U126="sníž. přenesená",N126,0)</f>
        <v>0</v>
      </c>
      <c r="BI126" s="148">
        <f>IF(U126="nulová",N126,0)</f>
        <v>0</v>
      </c>
      <c r="BJ126" s="19" t="s">
        <v>22</v>
      </c>
      <c r="BK126" s="148">
        <f>ROUND(L126*K126,2)</f>
        <v>0</v>
      </c>
      <c r="BL126" s="19" t="s">
        <v>158</v>
      </c>
      <c r="BM126" s="19" t="s">
        <v>991</v>
      </c>
    </row>
    <row r="127" spans="2:65" s="10" customFormat="1" ht="22.5" customHeight="1">
      <c r="B127" s="149"/>
      <c r="C127" s="150"/>
      <c r="D127" s="150"/>
      <c r="E127" s="151" t="s">
        <v>5</v>
      </c>
      <c r="F127" s="233" t="s">
        <v>992</v>
      </c>
      <c r="G127" s="234"/>
      <c r="H127" s="234"/>
      <c r="I127" s="234"/>
      <c r="J127" s="150"/>
      <c r="K127" s="152">
        <v>129.6</v>
      </c>
      <c r="L127" s="150"/>
      <c r="M127" s="150"/>
      <c r="N127" s="150"/>
      <c r="O127" s="150"/>
      <c r="P127" s="150"/>
      <c r="Q127" s="150"/>
      <c r="R127" s="153"/>
      <c r="T127" s="154"/>
      <c r="U127" s="150"/>
      <c r="V127" s="150"/>
      <c r="W127" s="150"/>
      <c r="X127" s="150"/>
      <c r="Y127" s="150"/>
      <c r="Z127" s="150"/>
      <c r="AA127" s="155"/>
      <c r="AT127" s="156" t="s">
        <v>161</v>
      </c>
      <c r="AU127" s="156" t="s">
        <v>108</v>
      </c>
      <c r="AV127" s="10" t="s">
        <v>108</v>
      </c>
      <c r="AW127" s="10" t="s">
        <v>36</v>
      </c>
      <c r="AX127" s="10" t="s">
        <v>22</v>
      </c>
      <c r="AY127" s="156" t="s">
        <v>152</v>
      </c>
    </row>
    <row r="128" spans="2:65" s="1" customFormat="1" ht="31.5" customHeight="1">
      <c r="B128" s="139"/>
      <c r="C128" s="140" t="s">
        <v>283</v>
      </c>
      <c r="D128" s="140" t="s">
        <v>154</v>
      </c>
      <c r="E128" s="141" t="s">
        <v>167</v>
      </c>
      <c r="F128" s="231" t="s">
        <v>168</v>
      </c>
      <c r="G128" s="231"/>
      <c r="H128" s="231"/>
      <c r="I128" s="231"/>
      <c r="J128" s="142" t="s">
        <v>169</v>
      </c>
      <c r="K128" s="143">
        <v>321.66399999999999</v>
      </c>
      <c r="L128" s="253">
        <v>0</v>
      </c>
      <c r="M128" s="254"/>
      <c r="N128" s="232">
        <f>ROUND(L128*K128,2)</f>
        <v>0</v>
      </c>
      <c r="O128" s="232"/>
      <c r="P128" s="232"/>
      <c r="Q128" s="232"/>
      <c r="R128" s="144"/>
      <c r="T128" s="145" t="s">
        <v>5</v>
      </c>
      <c r="U128" s="42" t="s">
        <v>43</v>
      </c>
      <c r="V128" s="146">
        <v>7.3999999999999996E-2</v>
      </c>
      <c r="W128" s="146">
        <f>V128*K128</f>
        <v>23.803135999999999</v>
      </c>
      <c r="X128" s="146">
        <v>4.6999999999999999E-4</v>
      </c>
      <c r="Y128" s="146">
        <f>X128*K128</f>
        <v>0.15118208</v>
      </c>
      <c r="Z128" s="146">
        <v>0</v>
      </c>
      <c r="AA128" s="147">
        <f>Z128*K128</f>
        <v>0</v>
      </c>
      <c r="AR128" s="19" t="s">
        <v>158</v>
      </c>
      <c r="AT128" s="19" t="s">
        <v>154</v>
      </c>
      <c r="AU128" s="19" t="s">
        <v>108</v>
      </c>
      <c r="AY128" s="19" t="s">
        <v>152</v>
      </c>
      <c r="BE128" s="148">
        <f>IF(U128="základní",N128,0)</f>
        <v>0</v>
      </c>
      <c r="BF128" s="148">
        <f>IF(U128="snížená",N128,0)</f>
        <v>0</v>
      </c>
      <c r="BG128" s="148">
        <f>IF(U128="zákl. přenesená",N128,0)</f>
        <v>0</v>
      </c>
      <c r="BH128" s="148">
        <f>IF(U128="sníž. přenesená",N128,0)</f>
        <v>0</v>
      </c>
      <c r="BI128" s="148">
        <f>IF(U128="nulová",N128,0)</f>
        <v>0</v>
      </c>
      <c r="BJ128" s="19" t="s">
        <v>22</v>
      </c>
      <c r="BK128" s="148">
        <f>ROUND(L128*K128,2)</f>
        <v>0</v>
      </c>
      <c r="BL128" s="19" t="s">
        <v>158</v>
      </c>
      <c r="BM128" s="19" t="s">
        <v>993</v>
      </c>
    </row>
    <row r="129" spans="2:65" s="10" customFormat="1" ht="22.5" customHeight="1">
      <c r="B129" s="149"/>
      <c r="C129" s="150"/>
      <c r="D129" s="150"/>
      <c r="E129" s="151" t="s">
        <v>5</v>
      </c>
      <c r="F129" s="233" t="s">
        <v>994</v>
      </c>
      <c r="G129" s="234"/>
      <c r="H129" s="234"/>
      <c r="I129" s="234"/>
      <c r="J129" s="150"/>
      <c r="K129" s="152">
        <v>321.66399999999999</v>
      </c>
      <c r="L129" s="150"/>
      <c r="M129" s="150"/>
      <c r="N129" s="150"/>
      <c r="O129" s="150"/>
      <c r="P129" s="150"/>
      <c r="Q129" s="150"/>
      <c r="R129" s="153"/>
      <c r="T129" s="154"/>
      <c r="U129" s="150"/>
      <c r="V129" s="150"/>
      <c r="W129" s="150"/>
      <c r="X129" s="150"/>
      <c r="Y129" s="150"/>
      <c r="Z129" s="150"/>
      <c r="AA129" s="155"/>
      <c r="AT129" s="156" t="s">
        <v>161</v>
      </c>
      <c r="AU129" s="156" t="s">
        <v>108</v>
      </c>
      <c r="AV129" s="10" t="s">
        <v>108</v>
      </c>
      <c r="AW129" s="10" t="s">
        <v>36</v>
      </c>
      <c r="AX129" s="10" t="s">
        <v>22</v>
      </c>
      <c r="AY129" s="156" t="s">
        <v>152</v>
      </c>
    </row>
    <row r="130" spans="2:65" s="1" customFormat="1" ht="31.5" customHeight="1">
      <c r="B130" s="139"/>
      <c r="C130" s="140" t="s">
        <v>226</v>
      </c>
      <c r="D130" s="140" t="s">
        <v>154</v>
      </c>
      <c r="E130" s="141" t="s">
        <v>173</v>
      </c>
      <c r="F130" s="231" t="s">
        <v>174</v>
      </c>
      <c r="G130" s="231"/>
      <c r="H130" s="231"/>
      <c r="I130" s="231"/>
      <c r="J130" s="142" t="s">
        <v>169</v>
      </c>
      <c r="K130" s="143">
        <v>287.96800000000002</v>
      </c>
      <c r="L130" s="253">
        <v>0</v>
      </c>
      <c r="M130" s="254"/>
      <c r="N130" s="232">
        <f>ROUND(L130*K130,2)</f>
        <v>0</v>
      </c>
      <c r="O130" s="232"/>
      <c r="P130" s="232"/>
      <c r="Q130" s="232"/>
      <c r="R130" s="144"/>
      <c r="T130" s="145" t="s">
        <v>5</v>
      </c>
      <c r="U130" s="42" t="s">
        <v>43</v>
      </c>
      <c r="V130" s="146">
        <v>0.33</v>
      </c>
      <c r="W130" s="146">
        <f>V130*K130</f>
        <v>95.029440000000008</v>
      </c>
      <c r="X130" s="146">
        <v>4.8900000000000002E-3</v>
      </c>
      <c r="Y130" s="146">
        <f>X130*K130</f>
        <v>1.4081635200000002</v>
      </c>
      <c r="Z130" s="146">
        <v>0</v>
      </c>
      <c r="AA130" s="147">
        <f>Z130*K130</f>
        <v>0</v>
      </c>
      <c r="AR130" s="19" t="s">
        <v>158</v>
      </c>
      <c r="AT130" s="19" t="s">
        <v>154</v>
      </c>
      <c r="AU130" s="19" t="s">
        <v>108</v>
      </c>
      <c r="AY130" s="19" t="s">
        <v>152</v>
      </c>
      <c r="BE130" s="148">
        <f>IF(U130="základní",N130,0)</f>
        <v>0</v>
      </c>
      <c r="BF130" s="148">
        <f>IF(U130="snížená",N130,0)</f>
        <v>0</v>
      </c>
      <c r="BG130" s="148">
        <f>IF(U130="zákl. přenesená",N130,0)</f>
        <v>0</v>
      </c>
      <c r="BH130" s="148">
        <f>IF(U130="sníž. přenesená",N130,0)</f>
        <v>0</v>
      </c>
      <c r="BI130" s="148">
        <f>IF(U130="nulová",N130,0)</f>
        <v>0</v>
      </c>
      <c r="BJ130" s="19" t="s">
        <v>22</v>
      </c>
      <c r="BK130" s="148">
        <f>ROUND(L130*K130,2)</f>
        <v>0</v>
      </c>
      <c r="BL130" s="19" t="s">
        <v>158</v>
      </c>
      <c r="BM130" s="19" t="s">
        <v>995</v>
      </c>
    </row>
    <row r="131" spans="2:65" s="10" customFormat="1" ht="22.5" customHeight="1">
      <c r="B131" s="149"/>
      <c r="C131" s="150"/>
      <c r="D131" s="150"/>
      <c r="E131" s="151" t="s">
        <v>5</v>
      </c>
      <c r="F131" s="233" t="s">
        <v>996</v>
      </c>
      <c r="G131" s="234"/>
      <c r="H131" s="234"/>
      <c r="I131" s="234"/>
      <c r="J131" s="150"/>
      <c r="K131" s="152">
        <v>339.80799999999999</v>
      </c>
      <c r="L131" s="150"/>
      <c r="M131" s="150"/>
      <c r="N131" s="150"/>
      <c r="O131" s="150"/>
      <c r="P131" s="150"/>
      <c r="Q131" s="150"/>
      <c r="R131" s="153"/>
      <c r="T131" s="154"/>
      <c r="U131" s="150"/>
      <c r="V131" s="150"/>
      <c r="W131" s="150"/>
      <c r="X131" s="150"/>
      <c r="Y131" s="150"/>
      <c r="Z131" s="150"/>
      <c r="AA131" s="155"/>
      <c r="AT131" s="156" t="s">
        <v>161</v>
      </c>
      <c r="AU131" s="156" t="s">
        <v>108</v>
      </c>
      <c r="AV131" s="10" t="s">
        <v>108</v>
      </c>
      <c r="AW131" s="10" t="s">
        <v>36</v>
      </c>
      <c r="AX131" s="10" t="s">
        <v>78</v>
      </c>
      <c r="AY131" s="156" t="s">
        <v>152</v>
      </c>
    </row>
    <row r="132" spans="2:65" s="10" customFormat="1" ht="22.5" customHeight="1">
      <c r="B132" s="149"/>
      <c r="C132" s="150"/>
      <c r="D132" s="150"/>
      <c r="E132" s="151" t="s">
        <v>5</v>
      </c>
      <c r="F132" s="237" t="s">
        <v>997</v>
      </c>
      <c r="G132" s="238"/>
      <c r="H132" s="238"/>
      <c r="I132" s="238"/>
      <c r="J132" s="150"/>
      <c r="K132" s="152">
        <v>-51.84</v>
      </c>
      <c r="L132" s="150"/>
      <c r="M132" s="150"/>
      <c r="N132" s="150"/>
      <c r="O132" s="150"/>
      <c r="P132" s="150"/>
      <c r="Q132" s="150"/>
      <c r="R132" s="153"/>
      <c r="T132" s="154"/>
      <c r="U132" s="150"/>
      <c r="V132" s="150"/>
      <c r="W132" s="150"/>
      <c r="X132" s="150"/>
      <c r="Y132" s="150"/>
      <c r="Z132" s="150"/>
      <c r="AA132" s="155"/>
      <c r="AT132" s="156" t="s">
        <v>161</v>
      </c>
      <c r="AU132" s="156" t="s">
        <v>108</v>
      </c>
      <c r="AV132" s="10" t="s">
        <v>108</v>
      </c>
      <c r="AW132" s="10" t="s">
        <v>36</v>
      </c>
      <c r="AX132" s="10" t="s">
        <v>78</v>
      </c>
      <c r="AY132" s="156" t="s">
        <v>152</v>
      </c>
    </row>
    <row r="133" spans="2:65" s="11" customFormat="1" ht="22.5" customHeight="1">
      <c r="B133" s="161"/>
      <c r="C133" s="162"/>
      <c r="D133" s="162"/>
      <c r="E133" s="163" t="s">
        <v>5</v>
      </c>
      <c r="F133" s="239" t="s">
        <v>207</v>
      </c>
      <c r="G133" s="240"/>
      <c r="H133" s="240"/>
      <c r="I133" s="240"/>
      <c r="J133" s="162"/>
      <c r="K133" s="164">
        <v>287.96800000000002</v>
      </c>
      <c r="L133" s="162"/>
      <c r="M133" s="162"/>
      <c r="N133" s="162"/>
      <c r="O133" s="162"/>
      <c r="P133" s="162"/>
      <c r="Q133" s="162"/>
      <c r="R133" s="165"/>
      <c r="T133" s="166"/>
      <c r="U133" s="162"/>
      <c r="V133" s="162"/>
      <c r="W133" s="162"/>
      <c r="X133" s="162"/>
      <c r="Y133" s="162"/>
      <c r="Z133" s="162"/>
      <c r="AA133" s="167"/>
      <c r="AT133" s="168" t="s">
        <v>161</v>
      </c>
      <c r="AU133" s="168" t="s">
        <v>108</v>
      </c>
      <c r="AV133" s="11" t="s">
        <v>158</v>
      </c>
      <c r="AW133" s="11" t="s">
        <v>36</v>
      </c>
      <c r="AX133" s="11" t="s">
        <v>22</v>
      </c>
      <c r="AY133" s="168" t="s">
        <v>152</v>
      </c>
    </row>
    <row r="134" spans="2:65" s="1" customFormat="1" ht="31.5" customHeight="1">
      <c r="B134" s="139"/>
      <c r="C134" s="140" t="s">
        <v>177</v>
      </c>
      <c r="D134" s="140" t="s">
        <v>154</v>
      </c>
      <c r="E134" s="141" t="s">
        <v>178</v>
      </c>
      <c r="F134" s="231" t="s">
        <v>179</v>
      </c>
      <c r="G134" s="231"/>
      <c r="H134" s="231"/>
      <c r="I134" s="231"/>
      <c r="J134" s="142" t="s">
        <v>165</v>
      </c>
      <c r="K134" s="143">
        <v>53.34</v>
      </c>
      <c r="L134" s="253">
        <v>0</v>
      </c>
      <c r="M134" s="254"/>
      <c r="N134" s="232">
        <f t="shared" ref="N134:N140" si="0">ROUND(L134*K134,2)</f>
        <v>0</v>
      </c>
      <c r="O134" s="232"/>
      <c r="P134" s="232"/>
      <c r="Q134" s="232"/>
      <c r="R134" s="144"/>
      <c r="T134" s="145" t="s">
        <v>5</v>
      </c>
      <c r="U134" s="42" t="s">
        <v>43</v>
      </c>
      <c r="V134" s="146">
        <v>0.31</v>
      </c>
      <c r="W134" s="146">
        <f t="shared" ref="W134:W140" si="1">V134*K134</f>
        <v>16.535399999999999</v>
      </c>
      <c r="X134" s="146">
        <v>2.0000000000000002E-5</v>
      </c>
      <c r="Y134" s="146">
        <f t="shared" ref="Y134:Y140" si="2">X134*K134</f>
        <v>1.0668000000000001E-3</v>
      </c>
      <c r="Z134" s="146">
        <v>0</v>
      </c>
      <c r="AA134" s="147">
        <f t="shared" ref="AA134:AA140" si="3">Z134*K134</f>
        <v>0</v>
      </c>
      <c r="AR134" s="19" t="s">
        <v>158</v>
      </c>
      <c r="AT134" s="19" t="s">
        <v>154</v>
      </c>
      <c r="AU134" s="19" t="s">
        <v>108</v>
      </c>
      <c r="AY134" s="19" t="s">
        <v>152</v>
      </c>
      <c r="BE134" s="148">
        <f t="shared" ref="BE134:BE140" si="4">IF(U134="základní",N134,0)</f>
        <v>0</v>
      </c>
      <c r="BF134" s="148">
        <f t="shared" ref="BF134:BF140" si="5">IF(U134="snížená",N134,0)</f>
        <v>0</v>
      </c>
      <c r="BG134" s="148">
        <f t="shared" ref="BG134:BG140" si="6">IF(U134="zákl. přenesená",N134,0)</f>
        <v>0</v>
      </c>
      <c r="BH134" s="148">
        <f t="shared" ref="BH134:BH140" si="7">IF(U134="sníž. přenesená",N134,0)</f>
        <v>0</v>
      </c>
      <c r="BI134" s="148">
        <f t="shared" ref="BI134:BI140" si="8">IF(U134="nulová",N134,0)</f>
        <v>0</v>
      </c>
      <c r="BJ134" s="19" t="s">
        <v>22</v>
      </c>
      <c r="BK134" s="148">
        <f t="shared" ref="BK134:BK140" si="9">ROUND(L134*K134,2)</f>
        <v>0</v>
      </c>
      <c r="BL134" s="19" t="s">
        <v>158</v>
      </c>
      <c r="BM134" s="19" t="s">
        <v>998</v>
      </c>
    </row>
    <row r="135" spans="2:65" s="1" customFormat="1" ht="31.5" customHeight="1">
      <c r="B135" s="139"/>
      <c r="C135" s="157" t="s">
        <v>158</v>
      </c>
      <c r="D135" s="157" t="s">
        <v>181</v>
      </c>
      <c r="E135" s="158" t="s">
        <v>182</v>
      </c>
      <c r="F135" s="235" t="s">
        <v>183</v>
      </c>
      <c r="G135" s="235"/>
      <c r="H135" s="235"/>
      <c r="I135" s="235"/>
      <c r="J135" s="159" t="s">
        <v>165</v>
      </c>
      <c r="K135" s="160">
        <v>56.006999999999998</v>
      </c>
      <c r="L135" s="253">
        <v>0</v>
      </c>
      <c r="M135" s="254"/>
      <c r="N135" s="236">
        <f t="shared" si="0"/>
        <v>0</v>
      </c>
      <c r="O135" s="232"/>
      <c r="P135" s="232"/>
      <c r="Q135" s="232"/>
      <c r="R135" s="144"/>
      <c r="T135" s="145" t="s">
        <v>5</v>
      </c>
      <c r="U135" s="42" t="s">
        <v>43</v>
      </c>
      <c r="V135" s="146">
        <v>0</v>
      </c>
      <c r="W135" s="146">
        <f t="shared" si="1"/>
        <v>0</v>
      </c>
      <c r="X135" s="146">
        <v>1E-4</v>
      </c>
      <c r="Y135" s="146">
        <f t="shared" si="2"/>
        <v>5.6007000000000001E-3</v>
      </c>
      <c r="Z135" s="146">
        <v>0</v>
      </c>
      <c r="AA135" s="147">
        <f t="shared" si="3"/>
        <v>0</v>
      </c>
      <c r="AR135" s="19" t="s">
        <v>184</v>
      </c>
      <c r="AT135" s="19" t="s">
        <v>181</v>
      </c>
      <c r="AU135" s="19" t="s">
        <v>108</v>
      </c>
      <c r="AY135" s="19" t="s">
        <v>152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9" t="s">
        <v>22</v>
      </c>
      <c r="BK135" s="148">
        <f t="shared" si="9"/>
        <v>0</v>
      </c>
      <c r="BL135" s="19" t="s">
        <v>158</v>
      </c>
      <c r="BM135" s="19" t="s">
        <v>999</v>
      </c>
    </row>
    <row r="136" spans="2:65" s="1" customFormat="1" ht="31.5" customHeight="1">
      <c r="B136" s="139"/>
      <c r="C136" s="140" t="s">
        <v>186</v>
      </c>
      <c r="D136" s="140" t="s">
        <v>154</v>
      </c>
      <c r="E136" s="141" t="s">
        <v>187</v>
      </c>
      <c r="F136" s="231" t="s">
        <v>188</v>
      </c>
      <c r="G136" s="231"/>
      <c r="H136" s="231"/>
      <c r="I136" s="231"/>
      <c r="J136" s="142" t="s">
        <v>165</v>
      </c>
      <c r="K136" s="143">
        <v>154.4</v>
      </c>
      <c r="L136" s="253">
        <v>0</v>
      </c>
      <c r="M136" s="254"/>
      <c r="N136" s="232">
        <f t="shared" si="0"/>
        <v>0</v>
      </c>
      <c r="O136" s="232"/>
      <c r="P136" s="232"/>
      <c r="Q136" s="232"/>
      <c r="R136" s="144"/>
      <c r="T136" s="145" t="s">
        <v>5</v>
      </c>
      <c r="U136" s="42" t="s">
        <v>43</v>
      </c>
      <c r="V136" s="146">
        <v>0.11</v>
      </c>
      <c r="W136" s="146">
        <f t="shared" si="1"/>
        <v>16.984000000000002</v>
      </c>
      <c r="X136" s="146">
        <v>0</v>
      </c>
      <c r="Y136" s="146">
        <f t="shared" si="2"/>
        <v>0</v>
      </c>
      <c r="Z136" s="146">
        <v>0</v>
      </c>
      <c r="AA136" s="147">
        <f t="shared" si="3"/>
        <v>0</v>
      </c>
      <c r="AR136" s="19" t="s">
        <v>158</v>
      </c>
      <c r="AT136" s="19" t="s">
        <v>154</v>
      </c>
      <c r="AU136" s="19" t="s">
        <v>108</v>
      </c>
      <c r="AY136" s="19" t="s">
        <v>152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9" t="s">
        <v>22</v>
      </c>
      <c r="BK136" s="148">
        <f t="shared" si="9"/>
        <v>0</v>
      </c>
      <c r="BL136" s="19" t="s">
        <v>158</v>
      </c>
      <c r="BM136" s="19" t="s">
        <v>1000</v>
      </c>
    </row>
    <row r="137" spans="2:65" s="1" customFormat="1" ht="22.5" customHeight="1">
      <c r="B137" s="139"/>
      <c r="C137" s="157" t="s">
        <v>190</v>
      </c>
      <c r="D137" s="157" t="s">
        <v>181</v>
      </c>
      <c r="E137" s="158" t="s">
        <v>191</v>
      </c>
      <c r="F137" s="235" t="s">
        <v>192</v>
      </c>
      <c r="G137" s="235"/>
      <c r="H137" s="235"/>
      <c r="I137" s="235"/>
      <c r="J137" s="159" t="s">
        <v>165</v>
      </c>
      <c r="K137" s="160">
        <v>162.12</v>
      </c>
      <c r="L137" s="253">
        <v>0</v>
      </c>
      <c r="M137" s="254"/>
      <c r="N137" s="236">
        <f t="shared" si="0"/>
        <v>0</v>
      </c>
      <c r="O137" s="232"/>
      <c r="P137" s="232"/>
      <c r="Q137" s="232"/>
      <c r="R137" s="144"/>
      <c r="T137" s="145" t="s">
        <v>5</v>
      </c>
      <c r="U137" s="42" t="s">
        <v>43</v>
      </c>
      <c r="V137" s="146">
        <v>0</v>
      </c>
      <c r="W137" s="146">
        <f t="shared" si="1"/>
        <v>0</v>
      </c>
      <c r="X137" s="146">
        <v>3.0000000000000001E-5</v>
      </c>
      <c r="Y137" s="146">
        <f t="shared" si="2"/>
        <v>4.8636E-3</v>
      </c>
      <c r="Z137" s="146">
        <v>0</v>
      </c>
      <c r="AA137" s="147">
        <f t="shared" si="3"/>
        <v>0</v>
      </c>
      <c r="AR137" s="19" t="s">
        <v>184</v>
      </c>
      <c r="AT137" s="19" t="s">
        <v>181</v>
      </c>
      <c r="AU137" s="19" t="s">
        <v>108</v>
      </c>
      <c r="AY137" s="19" t="s">
        <v>152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9" t="s">
        <v>22</v>
      </c>
      <c r="BK137" s="148">
        <f t="shared" si="9"/>
        <v>0</v>
      </c>
      <c r="BL137" s="19" t="s">
        <v>158</v>
      </c>
      <c r="BM137" s="19" t="s">
        <v>1001</v>
      </c>
    </row>
    <row r="138" spans="2:65" s="1" customFormat="1" ht="31.5" customHeight="1">
      <c r="B138" s="139"/>
      <c r="C138" s="140" t="s">
        <v>194</v>
      </c>
      <c r="D138" s="140" t="s">
        <v>154</v>
      </c>
      <c r="E138" s="141" t="s">
        <v>195</v>
      </c>
      <c r="F138" s="231" t="s">
        <v>196</v>
      </c>
      <c r="G138" s="231"/>
      <c r="H138" s="231"/>
      <c r="I138" s="231"/>
      <c r="J138" s="142" t="s">
        <v>165</v>
      </c>
      <c r="K138" s="143">
        <v>129.6</v>
      </c>
      <c r="L138" s="253">
        <v>0</v>
      </c>
      <c r="M138" s="254"/>
      <c r="N138" s="232">
        <f t="shared" si="0"/>
        <v>0</v>
      </c>
      <c r="O138" s="232"/>
      <c r="P138" s="232"/>
      <c r="Q138" s="232"/>
      <c r="R138" s="144"/>
      <c r="T138" s="145" t="s">
        <v>5</v>
      </c>
      <c r="U138" s="42" t="s">
        <v>43</v>
      </c>
      <c r="V138" s="146">
        <v>9.6000000000000002E-2</v>
      </c>
      <c r="W138" s="146">
        <f t="shared" si="1"/>
        <v>12.441599999999999</v>
      </c>
      <c r="X138" s="146">
        <v>0</v>
      </c>
      <c r="Y138" s="146">
        <f t="shared" si="2"/>
        <v>0</v>
      </c>
      <c r="Z138" s="146">
        <v>0</v>
      </c>
      <c r="AA138" s="147">
        <f t="shared" si="3"/>
        <v>0</v>
      </c>
      <c r="AR138" s="19" t="s">
        <v>158</v>
      </c>
      <c r="AT138" s="19" t="s">
        <v>154</v>
      </c>
      <c r="AU138" s="19" t="s">
        <v>108</v>
      </c>
      <c r="AY138" s="19" t="s">
        <v>152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9" t="s">
        <v>22</v>
      </c>
      <c r="BK138" s="148">
        <f t="shared" si="9"/>
        <v>0</v>
      </c>
      <c r="BL138" s="19" t="s">
        <v>158</v>
      </c>
      <c r="BM138" s="19" t="s">
        <v>1002</v>
      </c>
    </row>
    <row r="139" spans="2:65" s="1" customFormat="1" ht="22.5" customHeight="1">
      <c r="B139" s="139"/>
      <c r="C139" s="157" t="s">
        <v>184</v>
      </c>
      <c r="D139" s="157" t="s">
        <v>181</v>
      </c>
      <c r="E139" s="158" t="s">
        <v>198</v>
      </c>
      <c r="F139" s="235" t="s">
        <v>199</v>
      </c>
      <c r="G139" s="235"/>
      <c r="H139" s="235"/>
      <c r="I139" s="235"/>
      <c r="J139" s="159" t="s">
        <v>165</v>
      </c>
      <c r="K139" s="160">
        <v>136.08000000000001</v>
      </c>
      <c r="L139" s="253">
        <v>0</v>
      </c>
      <c r="M139" s="254"/>
      <c r="N139" s="236">
        <f t="shared" si="0"/>
        <v>0</v>
      </c>
      <c r="O139" s="232"/>
      <c r="P139" s="232"/>
      <c r="Q139" s="232"/>
      <c r="R139" s="144"/>
      <c r="T139" s="145" t="s">
        <v>5</v>
      </c>
      <c r="U139" s="42" t="s">
        <v>43</v>
      </c>
      <c r="V139" s="146">
        <v>0</v>
      </c>
      <c r="W139" s="146">
        <f t="shared" si="1"/>
        <v>0</v>
      </c>
      <c r="X139" s="146">
        <v>4.0000000000000003E-5</v>
      </c>
      <c r="Y139" s="146">
        <f t="shared" si="2"/>
        <v>5.4432000000000013E-3</v>
      </c>
      <c r="Z139" s="146">
        <v>0</v>
      </c>
      <c r="AA139" s="147">
        <f t="shared" si="3"/>
        <v>0</v>
      </c>
      <c r="AR139" s="19" t="s">
        <v>184</v>
      </c>
      <c r="AT139" s="19" t="s">
        <v>181</v>
      </c>
      <c r="AU139" s="19" t="s">
        <v>108</v>
      </c>
      <c r="AY139" s="19" t="s">
        <v>152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9" t="s">
        <v>22</v>
      </c>
      <c r="BK139" s="148">
        <f t="shared" si="9"/>
        <v>0</v>
      </c>
      <c r="BL139" s="19" t="s">
        <v>158</v>
      </c>
      <c r="BM139" s="19" t="s">
        <v>1003</v>
      </c>
    </row>
    <row r="140" spans="2:65" s="1" customFormat="1" ht="31.5" customHeight="1">
      <c r="B140" s="139"/>
      <c r="C140" s="140" t="s">
        <v>201</v>
      </c>
      <c r="D140" s="140" t="s">
        <v>154</v>
      </c>
      <c r="E140" s="141" t="s">
        <v>202</v>
      </c>
      <c r="F140" s="231" t="s">
        <v>203</v>
      </c>
      <c r="G140" s="231"/>
      <c r="H140" s="231"/>
      <c r="I140" s="231"/>
      <c r="J140" s="142" t="s">
        <v>169</v>
      </c>
      <c r="K140" s="143">
        <v>287.96800000000002</v>
      </c>
      <c r="L140" s="253">
        <v>0</v>
      </c>
      <c r="M140" s="254"/>
      <c r="N140" s="232">
        <f t="shared" si="0"/>
        <v>0</v>
      </c>
      <c r="O140" s="232"/>
      <c r="P140" s="232"/>
      <c r="Q140" s="232"/>
      <c r="R140" s="144"/>
      <c r="T140" s="145" t="s">
        <v>5</v>
      </c>
      <c r="U140" s="42" t="s">
        <v>43</v>
      </c>
      <c r="V140" s="146">
        <v>1.06</v>
      </c>
      <c r="W140" s="146">
        <f t="shared" si="1"/>
        <v>305.24608000000001</v>
      </c>
      <c r="X140" s="146">
        <v>8.5000000000000006E-3</v>
      </c>
      <c r="Y140" s="146">
        <f t="shared" si="2"/>
        <v>2.4477280000000001</v>
      </c>
      <c r="Z140" s="146">
        <v>0</v>
      </c>
      <c r="AA140" s="147">
        <f t="shared" si="3"/>
        <v>0</v>
      </c>
      <c r="AR140" s="19" t="s">
        <v>158</v>
      </c>
      <c r="AT140" s="19" t="s">
        <v>154</v>
      </c>
      <c r="AU140" s="19" t="s">
        <v>108</v>
      </c>
      <c r="AY140" s="19" t="s">
        <v>152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9" t="s">
        <v>22</v>
      </c>
      <c r="BK140" s="148">
        <f t="shared" si="9"/>
        <v>0</v>
      </c>
      <c r="BL140" s="19" t="s">
        <v>158</v>
      </c>
      <c r="BM140" s="19" t="s">
        <v>1004</v>
      </c>
    </row>
    <row r="141" spans="2:65" s="10" customFormat="1" ht="22.5" customHeight="1">
      <c r="B141" s="149"/>
      <c r="C141" s="150"/>
      <c r="D141" s="150"/>
      <c r="E141" s="151" t="s">
        <v>5</v>
      </c>
      <c r="F141" s="233" t="s">
        <v>996</v>
      </c>
      <c r="G141" s="234"/>
      <c r="H141" s="234"/>
      <c r="I141" s="234"/>
      <c r="J141" s="150"/>
      <c r="K141" s="152">
        <v>339.80799999999999</v>
      </c>
      <c r="L141" s="150"/>
      <c r="M141" s="150"/>
      <c r="N141" s="150"/>
      <c r="O141" s="150"/>
      <c r="P141" s="150"/>
      <c r="Q141" s="150"/>
      <c r="R141" s="153"/>
      <c r="T141" s="154"/>
      <c r="U141" s="150"/>
      <c r="V141" s="150"/>
      <c r="W141" s="150"/>
      <c r="X141" s="150"/>
      <c r="Y141" s="150"/>
      <c r="Z141" s="150"/>
      <c r="AA141" s="155"/>
      <c r="AT141" s="156" t="s">
        <v>161</v>
      </c>
      <c r="AU141" s="156" t="s">
        <v>108</v>
      </c>
      <c r="AV141" s="10" t="s">
        <v>108</v>
      </c>
      <c r="AW141" s="10" t="s">
        <v>36</v>
      </c>
      <c r="AX141" s="10" t="s">
        <v>78</v>
      </c>
      <c r="AY141" s="156" t="s">
        <v>152</v>
      </c>
    </row>
    <row r="142" spans="2:65" s="10" customFormat="1" ht="22.5" customHeight="1">
      <c r="B142" s="149"/>
      <c r="C142" s="150"/>
      <c r="D142" s="150"/>
      <c r="E142" s="151" t="s">
        <v>5</v>
      </c>
      <c r="F142" s="237" t="s">
        <v>997</v>
      </c>
      <c r="G142" s="238"/>
      <c r="H142" s="238"/>
      <c r="I142" s="238"/>
      <c r="J142" s="150"/>
      <c r="K142" s="152">
        <v>-51.84</v>
      </c>
      <c r="L142" s="150"/>
      <c r="M142" s="150"/>
      <c r="N142" s="150"/>
      <c r="O142" s="150"/>
      <c r="P142" s="150"/>
      <c r="Q142" s="150"/>
      <c r="R142" s="153"/>
      <c r="T142" s="154"/>
      <c r="U142" s="150"/>
      <c r="V142" s="150"/>
      <c r="W142" s="150"/>
      <c r="X142" s="150"/>
      <c r="Y142" s="150"/>
      <c r="Z142" s="150"/>
      <c r="AA142" s="155"/>
      <c r="AT142" s="156" t="s">
        <v>161</v>
      </c>
      <c r="AU142" s="156" t="s">
        <v>108</v>
      </c>
      <c r="AV142" s="10" t="s">
        <v>108</v>
      </c>
      <c r="AW142" s="10" t="s">
        <v>36</v>
      </c>
      <c r="AX142" s="10" t="s">
        <v>78</v>
      </c>
      <c r="AY142" s="156" t="s">
        <v>152</v>
      </c>
    </row>
    <row r="143" spans="2:65" s="11" customFormat="1" ht="22.5" customHeight="1">
      <c r="B143" s="161"/>
      <c r="C143" s="162"/>
      <c r="D143" s="162"/>
      <c r="E143" s="163" t="s">
        <v>5</v>
      </c>
      <c r="F143" s="239" t="s">
        <v>207</v>
      </c>
      <c r="G143" s="240"/>
      <c r="H143" s="240"/>
      <c r="I143" s="240"/>
      <c r="J143" s="162"/>
      <c r="K143" s="164">
        <v>287.96800000000002</v>
      </c>
      <c r="L143" s="162"/>
      <c r="M143" s="162"/>
      <c r="N143" s="162"/>
      <c r="O143" s="162"/>
      <c r="P143" s="162"/>
      <c r="Q143" s="162"/>
      <c r="R143" s="165"/>
      <c r="T143" s="166"/>
      <c r="U143" s="162"/>
      <c r="V143" s="162"/>
      <c r="W143" s="162"/>
      <c r="X143" s="162"/>
      <c r="Y143" s="162"/>
      <c r="Z143" s="162"/>
      <c r="AA143" s="167"/>
      <c r="AT143" s="168" t="s">
        <v>161</v>
      </c>
      <c r="AU143" s="168" t="s">
        <v>108</v>
      </c>
      <c r="AV143" s="11" t="s">
        <v>158</v>
      </c>
      <c r="AW143" s="11" t="s">
        <v>36</v>
      </c>
      <c r="AX143" s="11" t="s">
        <v>22</v>
      </c>
      <c r="AY143" s="168" t="s">
        <v>152</v>
      </c>
    </row>
    <row r="144" spans="2:65" s="1" customFormat="1" ht="31.5" customHeight="1">
      <c r="B144" s="139"/>
      <c r="C144" s="157" t="s">
        <v>27</v>
      </c>
      <c r="D144" s="157" t="s">
        <v>181</v>
      </c>
      <c r="E144" s="158" t="s">
        <v>208</v>
      </c>
      <c r="F144" s="235" t="s">
        <v>209</v>
      </c>
      <c r="G144" s="235"/>
      <c r="H144" s="235"/>
      <c r="I144" s="235"/>
      <c r="J144" s="159" t="s">
        <v>169</v>
      </c>
      <c r="K144" s="160">
        <v>293.72699999999998</v>
      </c>
      <c r="L144" s="253">
        <v>0</v>
      </c>
      <c r="M144" s="254"/>
      <c r="N144" s="236">
        <f>ROUND(L144*K144,2)</f>
        <v>0</v>
      </c>
      <c r="O144" s="232"/>
      <c r="P144" s="232"/>
      <c r="Q144" s="232"/>
      <c r="R144" s="144"/>
      <c r="T144" s="145" t="s">
        <v>5</v>
      </c>
      <c r="U144" s="42" t="s">
        <v>43</v>
      </c>
      <c r="V144" s="146">
        <v>0</v>
      </c>
      <c r="W144" s="146">
        <f>V144*K144</f>
        <v>0</v>
      </c>
      <c r="X144" s="146">
        <v>2.7200000000000002E-3</v>
      </c>
      <c r="Y144" s="146">
        <f>X144*K144</f>
        <v>0.79893744</v>
      </c>
      <c r="Z144" s="146">
        <v>0</v>
      </c>
      <c r="AA144" s="147">
        <f>Z144*K144</f>
        <v>0</v>
      </c>
      <c r="AR144" s="19" t="s">
        <v>184</v>
      </c>
      <c r="AT144" s="19" t="s">
        <v>181</v>
      </c>
      <c r="AU144" s="19" t="s">
        <v>108</v>
      </c>
      <c r="AY144" s="19" t="s">
        <v>152</v>
      </c>
      <c r="BE144" s="148">
        <f>IF(U144="základní",N144,0)</f>
        <v>0</v>
      </c>
      <c r="BF144" s="148">
        <f>IF(U144="snížená",N144,0)</f>
        <v>0</v>
      </c>
      <c r="BG144" s="148">
        <f>IF(U144="zákl. přenesená",N144,0)</f>
        <v>0</v>
      </c>
      <c r="BH144" s="148">
        <f>IF(U144="sníž. přenesená",N144,0)</f>
        <v>0</v>
      </c>
      <c r="BI144" s="148">
        <f>IF(U144="nulová",N144,0)</f>
        <v>0</v>
      </c>
      <c r="BJ144" s="19" t="s">
        <v>22</v>
      </c>
      <c r="BK144" s="148">
        <f>ROUND(L144*K144,2)</f>
        <v>0</v>
      </c>
      <c r="BL144" s="19" t="s">
        <v>158</v>
      </c>
      <c r="BM144" s="19" t="s">
        <v>1005</v>
      </c>
    </row>
    <row r="145" spans="2:65" s="1" customFormat="1" ht="31.5" customHeight="1">
      <c r="B145" s="139"/>
      <c r="C145" s="140" t="s">
        <v>211</v>
      </c>
      <c r="D145" s="140" t="s">
        <v>154</v>
      </c>
      <c r="E145" s="141" t="s">
        <v>212</v>
      </c>
      <c r="F145" s="231" t="s">
        <v>213</v>
      </c>
      <c r="G145" s="231"/>
      <c r="H145" s="231"/>
      <c r="I145" s="231"/>
      <c r="J145" s="142" t="s">
        <v>165</v>
      </c>
      <c r="K145" s="143">
        <v>129.6</v>
      </c>
      <c r="L145" s="253">
        <v>0</v>
      </c>
      <c r="M145" s="254"/>
      <c r="N145" s="232">
        <f>ROUND(L145*K145,2)</f>
        <v>0</v>
      </c>
      <c r="O145" s="232"/>
      <c r="P145" s="232"/>
      <c r="Q145" s="232"/>
      <c r="R145" s="144"/>
      <c r="T145" s="145" t="s">
        <v>5</v>
      </c>
      <c r="U145" s="42" t="s">
        <v>43</v>
      </c>
      <c r="V145" s="146">
        <v>0.39</v>
      </c>
      <c r="W145" s="146">
        <f>V145*K145</f>
        <v>50.543999999999997</v>
      </c>
      <c r="X145" s="146">
        <v>3.31E-3</v>
      </c>
      <c r="Y145" s="146">
        <f>X145*K145</f>
        <v>0.42897599999999997</v>
      </c>
      <c r="Z145" s="146">
        <v>0</v>
      </c>
      <c r="AA145" s="147">
        <f>Z145*K145</f>
        <v>0</v>
      </c>
      <c r="AR145" s="19" t="s">
        <v>158</v>
      </c>
      <c r="AT145" s="19" t="s">
        <v>154</v>
      </c>
      <c r="AU145" s="19" t="s">
        <v>108</v>
      </c>
      <c r="AY145" s="19" t="s">
        <v>152</v>
      </c>
      <c r="BE145" s="148">
        <f>IF(U145="základní",N145,0)</f>
        <v>0</v>
      </c>
      <c r="BF145" s="148">
        <f>IF(U145="snížená",N145,0)</f>
        <v>0</v>
      </c>
      <c r="BG145" s="148">
        <f>IF(U145="zákl. přenesená",N145,0)</f>
        <v>0</v>
      </c>
      <c r="BH145" s="148">
        <f>IF(U145="sníž. přenesená",N145,0)</f>
        <v>0</v>
      </c>
      <c r="BI145" s="148">
        <f>IF(U145="nulová",N145,0)</f>
        <v>0</v>
      </c>
      <c r="BJ145" s="19" t="s">
        <v>22</v>
      </c>
      <c r="BK145" s="148">
        <f>ROUND(L145*K145,2)</f>
        <v>0</v>
      </c>
      <c r="BL145" s="19" t="s">
        <v>158</v>
      </c>
      <c r="BM145" s="19" t="s">
        <v>1006</v>
      </c>
    </row>
    <row r="146" spans="2:65" s="10" customFormat="1" ht="22.5" customHeight="1">
      <c r="B146" s="149"/>
      <c r="C146" s="150"/>
      <c r="D146" s="150"/>
      <c r="E146" s="151" t="s">
        <v>5</v>
      </c>
      <c r="F146" s="233" t="s">
        <v>992</v>
      </c>
      <c r="G146" s="234"/>
      <c r="H146" s="234"/>
      <c r="I146" s="234"/>
      <c r="J146" s="150"/>
      <c r="K146" s="152">
        <v>129.6</v>
      </c>
      <c r="L146" s="150"/>
      <c r="M146" s="150"/>
      <c r="N146" s="150"/>
      <c r="O146" s="150"/>
      <c r="P146" s="150"/>
      <c r="Q146" s="150"/>
      <c r="R146" s="153"/>
      <c r="T146" s="154"/>
      <c r="U146" s="150"/>
      <c r="V146" s="150"/>
      <c r="W146" s="150"/>
      <c r="X146" s="150"/>
      <c r="Y146" s="150"/>
      <c r="Z146" s="150"/>
      <c r="AA146" s="155"/>
      <c r="AT146" s="156" t="s">
        <v>161</v>
      </c>
      <c r="AU146" s="156" t="s">
        <v>108</v>
      </c>
      <c r="AV146" s="10" t="s">
        <v>108</v>
      </c>
      <c r="AW146" s="10" t="s">
        <v>36</v>
      </c>
      <c r="AX146" s="10" t="s">
        <v>22</v>
      </c>
      <c r="AY146" s="156" t="s">
        <v>152</v>
      </c>
    </row>
    <row r="147" spans="2:65" s="1" customFormat="1" ht="31.5" customHeight="1">
      <c r="B147" s="139"/>
      <c r="C147" s="157" t="s">
        <v>217</v>
      </c>
      <c r="D147" s="157" t="s">
        <v>181</v>
      </c>
      <c r="E147" s="158" t="s">
        <v>218</v>
      </c>
      <c r="F147" s="235" t="s">
        <v>219</v>
      </c>
      <c r="G147" s="235"/>
      <c r="H147" s="235"/>
      <c r="I147" s="235"/>
      <c r="J147" s="159" t="s">
        <v>169</v>
      </c>
      <c r="K147" s="160">
        <v>33.695999999999998</v>
      </c>
      <c r="L147" s="253">
        <v>0</v>
      </c>
      <c r="M147" s="254"/>
      <c r="N147" s="236">
        <f>ROUND(L147*K147,2)</f>
        <v>0</v>
      </c>
      <c r="O147" s="232"/>
      <c r="P147" s="232"/>
      <c r="Q147" s="232"/>
      <c r="R147" s="144"/>
      <c r="T147" s="145" t="s">
        <v>5</v>
      </c>
      <c r="U147" s="42" t="s">
        <v>43</v>
      </c>
      <c r="V147" s="146">
        <v>0</v>
      </c>
      <c r="W147" s="146">
        <f>V147*K147</f>
        <v>0</v>
      </c>
      <c r="X147" s="146">
        <v>5.1000000000000004E-4</v>
      </c>
      <c r="Y147" s="146">
        <f>X147*K147</f>
        <v>1.7184959999999999E-2</v>
      </c>
      <c r="Z147" s="146">
        <v>0</v>
      </c>
      <c r="AA147" s="147">
        <f>Z147*K147</f>
        <v>0</v>
      </c>
      <c r="AR147" s="19" t="s">
        <v>184</v>
      </c>
      <c r="AT147" s="19" t="s">
        <v>181</v>
      </c>
      <c r="AU147" s="19" t="s">
        <v>108</v>
      </c>
      <c r="AY147" s="19" t="s">
        <v>152</v>
      </c>
      <c r="BE147" s="148">
        <f>IF(U147="základní",N147,0)</f>
        <v>0</v>
      </c>
      <c r="BF147" s="148">
        <f>IF(U147="snížená",N147,0)</f>
        <v>0</v>
      </c>
      <c r="BG147" s="148">
        <f>IF(U147="zákl. přenesená",N147,0)</f>
        <v>0</v>
      </c>
      <c r="BH147" s="148">
        <f>IF(U147="sníž. přenesená",N147,0)</f>
        <v>0</v>
      </c>
      <c r="BI147" s="148">
        <f>IF(U147="nulová",N147,0)</f>
        <v>0</v>
      </c>
      <c r="BJ147" s="19" t="s">
        <v>22</v>
      </c>
      <c r="BK147" s="148">
        <f>ROUND(L147*K147,2)</f>
        <v>0</v>
      </c>
      <c r="BL147" s="19" t="s">
        <v>158</v>
      </c>
      <c r="BM147" s="19" t="s">
        <v>1007</v>
      </c>
    </row>
    <row r="148" spans="2:65" s="10" customFormat="1" ht="22.5" customHeight="1">
      <c r="B148" s="149"/>
      <c r="C148" s="150"/>
      <c r="D148" s="150"/>
      <c r="E148" s="151" t="s">
        <v>5</v>
      </c>
      <c r="F148" s="233" t="s">
        <v>1008</v>
      </c>
      <c r="G148" s="234"/>
      <c r="H148" s="234"/>
      <c r="I148" s="234"/>
      <c r="J148" s="150"/>
      <c r="K148" s="152">
        <v>33.695999999999998</v>
      </c>
      <c r="L148" s="150"/>
      <c r="M148" s="150"/>
      <c r="N148" s="150"/>
      <c r="O148" s="150"/>
      <c r="P148" s="150"/>
      <c r="Q148" s="150"/>
      <c r="R148" s="153"/>
      <c r="T148" s="154"/>
      <c r="U148" s="150"/>
      <c r="V148" s="150"/>
      <c r="W148" s="150"/>
      <c r="X148" s="150"/>
      <c r="Y148" s="150"/>
      <c r="Z148" s="150"/>
      <c r="AA148" s="155"/>
      <c r="AT148" s="156" t="s">
        <v>161</v>
      </c>
      <c r="AU148" s="156" t="s">
        <v>108</v>
      </c>
      <c r="AV148" s="10" t="s">
        <v>108</v>
      </c>
      <c r="AW148" s="10" t="s">
        <v>36</v>
      </c>
      <c r="AX148" s="10" t="s">
        <v>22</v>
      </c>
      <c r="AY148" s="156" t="s">
        <v>152</v>
      </c>
    </row>
    <row r="149" spans="2:65" s="1" customFormat="1" ht="44.25" customHeight="1">
      <c r="B149" s="139"/>
      <c r="C149" s="140" t="s">
        <v>412</v>
      </c>
      <c r="D149" s="140" t="s">
        <v>154</v>
      </c>
      <c r="E149" s="141" t="s">
        <v>227</v>
      </c>
      <c r="F149" s="231" t="s">
        <v>228</v>
      </c>
      <c r="G149" s="231"/>
      <c r="H149" s="231"/>
      <c r="I149" s="231"/>
      <c r="J149" s="142" t="s">
        <v>169</v>
      </c>
      <c r="K149" s="143">
        <v>25.95</v>
      </c>
      <c r="L149" s="253">
        <v>0</v>
      </c>
      <c r="M149" s="254"/>
      <c r="N149" s="232">
        <f>ROUND(L149*K149,2)</f>
        <v>0</v>
      </c>
      <c r="O149" s="232"/>
      <c r="P149" s="232"/>
      <c r="Q149" s="232"/>
      <c r="R149" s="144"/>
      <c r="T149" s="145" t="s">
        <v>5</v>
      </c>
      <c r="U149" s="42" t="s">
        <v>43</v>
      </c>
      <c r="V149" s="146">
        <v>0.29399999999999998</v>
      </c>
      <c r="W149" s="146">
        <f>V149*K149</f>
        <v>7.6292999999999997</v>
      </c>
      <c r="X149" s="146">
        <v>6.28E-3</v>
      </c>
      <c r="Y149" s="146">
        <f>X149*K149</f>
        <v>0.162966</v>
      </c>
      <c r="Z149" s="146">
        <v>0</v>
      </c>
      <c r="AA149" s="147">
        <f>Z149*K149</f>
        <v>0</v>
      </c>
      <c r="AR149" s="19" t="s">
        <v>158</v>
      </c>
      <c r="AT149" s="19" t="s">
        <v>154</v>
      </c>
      <c r="AU149" s="19" t="s">
        <v>108</v>
      </c>
      <c r="AY149" s="19" t="s">
        <v>152</v>
      </c>
      <c r="BE149" s="148">
        <f>IF(U149="základní",N149,0)</f>
        <v>0</v>
      </c>
      <c r="BF149" s="148">
        <f>IF(U149="snížená",N149,0)</f>
        <v>0</v>
      </c>
      <c r="BG149" s="148">
        <f>IF(U149="zákl. přenesená",N149,0)</f>
        <v>0</v>
      </c>
      <c r="BH149" s="148">
        <f>IF(U149="sníž. přenesená",N149,0)</f>
        <v>0</v>
      </c>
      <c r="BI149" s="148">
        <f>IF(U149="nulová",N149,0)</f>
        <v>0</v>
      </c>
      <c r="BJ149" s="19" t="s">
        <v>22</v>
      </c>
      <c r="BK149" s="148">
        <f>ROUND(L149*K149,2)</f>
        <v>0</v>
      </c>
      <c r="BL149" s="19" t="s">
        <v>158</v>
      </c>
      <c r="BM149" s="19" t="s">
        <v>1009</v>
      </c>
    </row>
    <row r="150" spans="2:65" s="10" customFormat="1" ht="22.5" customHeight="1">
      <c r="B150" s="149"/>
      <c r="C150" s="150"/>
      <c r="D150" s="150"/>
      <c r="E150" s="151" t="s">
        <v>5</v>
      </c>
      <c r="F150" s="233" t="s">
        <v>1010</v>
      </c>
      <c r="G150" s="234"/>
      <c r="H150" s="234"/>
      <c r="I150" s="234"/>
      <c r="J150" s="150"/>
      <c r="K150" s="152">
        <v>25.95</v>
      </c>
      <c r="L150" s="150"/>
      <c r="M150" s="150"/>
      <c r="N150" s="150"/>
      <c r="O150" s="150"/>
      <c r="P150" s="150"/>
      <c r="Q150" s="150"/>
      <c r="R150" s="153"/>
      <c r="T150" s="154"/>
      <c r="U150" s="150"/>
      <c r="V150" s="150"/>
      <c r="W150" s="150"/>
      <c r="X150" s="150"/>
      <c r="Y150" s="150"/>
      <c r="Z150" s="150"/>
      <c r="AA150" s="155"/>
      <c r="AT150" s="156" t="s">
        <v>161</v>
      </c>
      <c r="AU150" s="156" t="s">
        <v>108</v>
      </c>
      <c r="AV150" s="10" t="s">
        <v>108</v>
      </c>
      <c r="AW150" s="10" t="s">
        <v>36</v>
      </c>
      <c r="AX150" s="10" t="s">
        <v>22</v>
      </c>
      <c r="AY150" s="156" t="s">
        <v>152</v>
      </c>
    </row>
    <row r="151" spans="2:65" s="1" customFormat="1" ht="31.5" customHeight="1">
      <c r="B151" s="139"/>
      <c r="C151" s="140" t="s">
        <v>231</v>
      </c>
      <c r="D151" s="140" t="s">
        <v>154</v>
      </c>
      <c r="E151" s="141" t="s">
        <v>232</v>
      </c>
      <c r="F151" s="231" t="s">
        <v>233</v>
      </c>
      <c r="G151" s="231"/>
      <c r="H151" s="231"/>
      <c r="I151" s="231"/>
      <c r="J151" s="142" t="s">
        <v>169</v>
      </c>
      <c r="K151" s="143">
        <v>295.714</v>
      </c>
      <c r="L151" s="253">
        <v>0</v>
      </c>
      <c r="M151" s="254"/>
      <c r="N151" s="232">
        <f>ROUND(L151*K151,2)</f>
        <v>0</v>
      </c>
      <c r="O151" s="232"/>
      <c r="P151" s="232"/>
      <c r="Q151" s="232"/>
      <c r="R151" s="144"/>
      <c r="T151" s="145" t="s">
        <v>5</v>
      </c>
      <c r="U151" s="42" t="s">
        <v>43</v>
      </c>
      <c r="V151" s="146">
        <v>0.245</v>
      </c>
      <c r="W151" s="146">
        <f>V151*K151</f>
        <v>72.449929999999995</v>
      </c>
      <c r="X151" s="146">
        <v>2.6800000000000001E-3</v>
      </c>
      <c r="Y151" s="146">
        <f>X151*K151</f>
        <v>0.79251351999999997</v>
      </c>
      <c r="Z151" s="146">
        <v>0</v>
      </c>
      <c r="AA151" s="147">
        <f>Z151*K151</f>
        <v>0</v>
      </c>
      <c r="AR151" s="19" t="s">
        <v>158</v>
      </c>
      <c r="AT151" s="19" t="s">
        <v>154</v>
      </c>
      <c r="AU151" s="19" t="s">
        <v>108</v>
      </c>
      <c r="AY151" s="19" t="s">
        <v>152</v>
      </c>
      <c r="BE151" s="148">
        <f>IF(U151="základní",N151,0)</f>
        <v>0</v>
      </c>
      <c r="BF151" s="148">
        <f>IF(U151="snížená",N151,0)</f>
        <v>0</v>
      </c>
      <c r="BG151" s="148">
        <f>IF(U151="zákl. přenesená",N151,0)</f>
        <v>0</v>
      </c>
      <c r="BH151" s="148">
        <f>IF(U151="sníž. přenesená",N151,0)</f>
        <v>0</v>
      </c>
      <c r="BI151" s="148">
        <f>IF(U151="nulová",N151,0)</f>
        <v>0</v>
      </c>
      <c r="BJ151" s="19" t="s">
        <v>22</v>
      </c>
      <c r="BK151" s="148">
        <f>ROUND(L151*K151,2)</f>
        <v>0</v>
      </c>
      <c r="BL151" s="19" t="s">
        <v>158</v>
      </c>
      <c r="BM151" s="19" t="s">
        <v>1011</v>
      </c>
    </row>
    <row r="152" spans="2:65" s="10" customFormat="1" ht="22.5" customHeight="1">
      <c r="B152" s="149"/>
      <c r="C152" s="150"/>
      <c r="D152" s="150"/>
      <c r="E152" s="151" t="s">
        <v>5</v>
      </c>
      <c r="F152" s="233" t="s">
        <v>1012</v>
      </c>
      <c r="G152" s="234"/>
      <c r="H152" s="234"/>
      <c r="I152" s="234"/>
      <c r="J152" s="150"/>
      <c r="K152" s="152">
        <v>295.714</v>
      </c>
      <c r="L152" s="150"/>
      <c r="M152" s="150"/>
      <c r="N152" s="150"/>
      <c r="O152" s="150"/>
      <c r="P152" s="150"/>
      <c r="Q152" s="150"/>
      <c r="R152" s="153"/>
      <c r="T152" s="154"/>
      <c r="U152" s="150"/>
      <c r="V152" s="150"/>
      <c r="W152" s="150"/>
      <c r="X152" s="150"/>
      <c r="Y152" s="150"/>
      <c r="Z152" s="150"/>
      <c r="AA152" s="155"/>
      <c r="AT152" s="156" t="s">
        <v>161</v>
      </c>
      <c r="AU152" s="156" t="s">
        <v>108</v>
      </c>
      <c r="AV152" s="10" t="s">
        <v>108</v>
      </c>
      <c r="AW152" s="10" t="s">
        <v>36</v>
      </c>
      <c r="AX152" s="10" t="s">
        <v>22</v>
      </c>
      <c r="AY152" s="156" t="s">
        <v>152</v>
      </c>
    </row>
    <row r="153" spans="2:65" s="1" customFormat="1" ht="31.5" customHeight="1">
      <c r="B153" s="139"/>
      <c r="C153" s="140" t="s">
        <v>11</v>
      </c>
      <c r="D153" s="140" t="s">
        <v>154</v>
      </c>
      <c r="E153" s="141" t="s">
        <v>236</v>
      </c>
      <c r="F153" s="231" t="s">
        <v>237</v>
      </c>
      <c r="G153" s="231"/>
      <c r="H153" s="231"/>
      <c r="I153" s="231"/>
      <c r="J153" s="142" t="s">
        <v>169</v>
      </c>
      <c r="K153" s="143">
        <v>51.84</v>
      </c>
      <c r="L153" s="253">
        <v>0</v>
      </c>
      <c r="M153" s="254"/>
      <c r="N153" s="232">
        <f>ROUND(L153*K153,2)</f>
        <v>0</v>
      </c>
      <c r="O153" s="232"/>
      <c r="P153" s="232"/>
      <c r="Q153" s="232"/>
      <c r="R153" s="144"/>
      <c r="T153" s="145" t="s">
        <v>5</v>
      </c>
      <c r="U153" s="42" t="s">
        <v>43</v>
      </c>
      <c r="V153" s="146">
        <v>0.06</v>
      </c>
      <c r="W153" s="146">
        <f>V153*K153</f>
        <v>3.1104000000000003</v>
      </c>
      <c r="X153" s="146">
        <v>1.2E-4</v>
      </c>
      <c r="Y153" s="146">
        <f>X153*K153</f>
        <v>6.2208000000000003E-3</v>
      </c>
      <c r="Z153" s="146">
        <v>0</v>
      </c>
      <c r="AA153" s="147">
        <f>Z153*K153</f>
        <v>0</v>
      </c>
      <c r="AR153" s="19" t="s">
        <v>158</v>
      </c>
      <c r="AT153" s="19" t="s">
        <v>154</v>
      </c>
      <c r="AU153" s="19" t="s">
        <v>108</v>
      </c>
      <c r="AY153" s="19" t="s">
        <v>152</v>
      </c>
      <c r="BE153" s="148">
        <f>IF(U153="základní",N153,0)</f>
        <v>0</v>
      </c>
      <c r="BF153" s="148">
        <f>IF(U153="snížená",N153,0)</f>
        <v>0</v>
      </c>
      <c r="BG153" s="148">
        <f>IF(U153="zákl. přenesená",N153,0)</f>
        <v>0</v>
      </c>
      <c r="BH153" s="148">
        <f>IF(U153="sníž. přenesená",N153,0)</f>
        <v>0</v>
      </c>
      <c r="BI153" s="148">
        <f>IF(U153="nulová",N153,0)</f>
        <v>0</v>
      </c>
      <c r="BJ153" s="19" t="s">
        <v>22</v>
      </c>
      <c r="BK153" s="148">
        <f>ROUND(L153*K153,2)</f>
        <v>0</v>
      </c>
      <c r="BL153" s="19" t="s">
        <v>158</v>
      </c>
      <c r="BM153" s="19" t="s">
        <v>1013</v>
      </c>
    </row>
    <row r="154" spans="2:65" s="10" customFormat="1" ht="22.5" customHeight="1">
      <c r="B154" s="149"/>
      <c r="C154" s="150"/>
      <c r="D154" s="150"/>
      <c r="E154" s="151" t="s">
        <v>5</v>
      </c>
      <c r="F154" s="233" t="s">
        <v>1014</v>
      </c>
      <c r="G154" s="234"/>
      <c r="H154" s="234"/>
      <c r="I154" s="234"/>
      <c r="J154" s="150"/>
      <c r="K154" s="152">
        <v>51.84</v>
      </c>
      <c r="L154" s="150"/>
      <c r="M154" s="150"/>
      <c r="N154" s="150"/>
      <c r="O154" s="150"/>
      <c r="P154" s="150"/>
      <c r="Q154" s="150"/>
      <c r="R154" s="153"/>
      <c r="T154" s="154"/>
      <c r="U154" s="150"/>
      <c r="V154" s="150"/>
      <c r="W154" s="150"/>
      <c r="X154" s="150"/>
      <c r="Y154" s="150"/>
      <c r="Z154" s="150"/>
      <c r="AA154" s="155"/>
      <c r="AT154" s="156" t="s">
        <v>161</v>
      </c>
      <c r="AU154" s="156" t="s">
        <v>108</v>
      </c>
      <c r="AV154" s="10" t="s">
        <v>108</v>
      </c>
      <c r="AW154" s="10" t="s">
        <v>36</v>
      </c>
      <c r="AX154" s="10" t="s">
        <v>22</v>
      </c>
      <c r="AY154" s="156" t="s">
        <v>152</v>
      </c>
    </row>
    <row r="155" spans="2:65" s="1" customFormat="1" ht="22.5" customHeight="1">
      <c r="B155" s="139"/>
      <c r="C155" s="140" t="s">
        <v>239</v>
      </c>
      <c r="D155" s="140" t="s">
        <v>154</v>
      </c>
      <c r="E155" s="141" t="s">
        <v>240</v>
      </c>
      <c r="F155" s="231" t="s">
        <v>241</v>
      </c>
      <c r="G155" s="231"/>
      <c r="H155" s="231"/>
      <c r="I155" s="231"/>
      <c r="J155" s="142" t="s">
        <v>169</v>
      </c>
      <c r="K155" s="143">
        <v>321.66399999999999</v>
      </c>
      <c r="L155" s="253">
        <v>0</v>
      </c>
      <c r="M155" s="254"/>
      <c r="N155" s="232">
        <f>ROUND(L155*K155,2)</f>
        <v>0</v>
      </c>
      <c r="O155" s="232"/>
      <c r="P155" s="232"/>
      <c r="Q155" s="232"/>
      <c r="R155" s="144"/>
      <c r="T155" s="145" t="s">
        <v>5</v>
      </c>
      <c r="U155" s="42" t="s">
        <v>43</v>
      </c>
      <c r="V155" s="146">
        <v>0.14000000000000001</v>
      </c>
      <c r="W155" s="146">
        <f>V155*K155</f>
        <v>45.032960000000003</v>
      </c>
      <c r="X155" s="146">
        <v>0</v>
      </c>
      <c r="Y155" s="146">
        <f>X155*K155</f>
        <v>0</v>
      </c>
      <c r="Z155" s="146">
        <v>0</v>
      </c>
      <c r="AA155" s="147">
        <f>Z155*K155</f>
        <v>0</v>
      </c>
      <c r="AR155" s="19" t="s">
        <v>158</v>
      </c>
      <c r="AT155" s="19" t="s">
        <v>154</v>
      </c>
      <c r="AU155" s="19" t="s">
        <v>108</v>
      </c>
      <c r="AY155" s="19" t="s">
        <v>152</v>
      </c>
      <c r="BE155" s="148">
        <f>IF(U155="základní",N155,0)</f>
        <v>0</v>
      </c>
      <c r="BF155" s="148">
        <f>IF(U155="snížená",N155,0)</f>
        <v>0</v>
      </c>
      <c r="BG155" s="148">
        <f>IF(U155="zákl. přenesená",N155,0)</f>
        <v>0</v>
      </c>
      <c r="BH155" s="148">
        <f>IF(U155="sníž. přenesená",N155,0)</f>
        <v>0</v>
      </c>
      <c r="BI155" s="148">
        <f>IF(U155="nulová",N155,0)</f>
        <v>0</v>
      </c>
      <c r="BJ155" s="19" t="s">
        <v>22</v>
      </c>
      <c r="BK155" s="148">
        <f>ROUND(L155*K155,2)</f>
        <v>0</v>
      </c>
      <c r="BL155" s="19" t="s">
        <v>158</v>
      </c>
      <c r="BM155" s="19" t="s">
        <v>1015</v>
      </c>
    </row>
    <row r="156" spans="2:65" s="9" customFormat="1" ht="29.85" customHeight="1">
      <c r="B156" s="128"/>
      <c r="C156" s="129"/>
      <c r="D156" s="138" t="s">
        <v>122</v>
      </c>
      <c r="E156" s="138"/>
      <c r="F156" s="138"/>
      <c r="G156" s="138"/>
      <c r="H156" s="138"/>
      <c r="I156" s="138"/>
      <c r="J156" s="138"/>
      <c r="K156" s="138"/>
      <c r="L156" s="138"/>
      <c r="M156" s="138"/>
      <c r="N156" s="241">
        <f>BK156</f>
        <v>0</v>
      </c>
      <c r="O156" s="242"/>
      <c r="P156" s="242"/>
      <c r="Q156" s="242"/>
      <c r="R156" s="131"/>
      <c r="T156" s="132"/>
      <c r="U156" s="129"/>
      <c r="V156" s="129"/>
      <c r="W156" s="133">
        <f>SUM(W157:W173)</f>
        <v>183.16457999999997</v>
      </c>
      <c r="X156" s="129"/>
      <c r="Y156" s="133">
        <f>SUM(Y157:Y173)</f>
        <v>4.7039999999999998E-2</v>
      </c>
      <c r="Z156" s="129"/>
      <c r="AA156" s="134">
        <f>SUM(AA157:AA173)</f>
        <v>5.5236299999999998</v>
      </c>
      <c r="AR156" s="135" t="s">
        <v>22</v>
      </c>
      <c r="AT156" s="136" t="s">
        <v>77</v>
      </c>
      <c r="AU156" s="136" t="s">
        <v>22</v>
      </c>
      <c r="AY156" s="135" t="s">
        <v>152</v>
      </c>
      <c r="BK156" s="137">
        <f>SUM(BK157:BK173)</f>
        <v>0</v>
      </c>
    </row>
    <row r="157" spans="2:65" s="1" customFormat="1" ht="44.25" customHeight="1">
      <c r="B157" s="139"/>
      <c r="C157" s="140" t="s">
        <v>243</v>
      </c>
      <c r="D157" s="140" t="s">
        <v>154</v>
      </c>
      <c r="E157" s="141" t="s">
        <v>244</v>
      </c>
      <c r="F157" s="231" t="s">
        <v>245</v>
      </c>
      <c r="G157" s="231"/>
      <c r="H157" s="231"/>
      <c r="I157" s="231"/>
      <c r="J157" s="142" t="s">
        <v>169</v>
      </c>
      <c r="K157" s="143">
        <v>366</v>
      </c>
      <c r="L157" s="253">
        <v>0</v>
      </c>
      <c r="M157" s="254"/>
      <c r="N157" s="232">
        <f>ROUND(L157*K157,2)</f>
        <v>0</v>
      </c>
      <c r="O157" s="232"/>
      <c r="P157" s="232"/>
      <c r="Q157" s="232"/>
      <c r="R157" s="144"/>
      <c r="T157" s="145" t="s">
        <v>5</v>
      </c>
      <c r="U157" s="42" t="s">
        <v>43</v>
      </c>
      <c r="V157" s="146">
        <v>0.14000000000000001</v>
      </c>
      <c r="W157" s="146">
        <f>V157*K157</f>
        <v>51.24</v>
      </c>
      <c r="X157" s="146">
        <v>0</v>
      </c>
      <c r="Y157" s="146">
        <f>X157*K157</f>
        <v>0</v>
      </c>
      <c r="Z157" s="146">
        <v>0</v>
      </c>
      <c r="AA157" s="147">
        <f>Z157*K157</f>
        <v>0</v>
      </c>
      <c r="AR157" s="19" t="s">
        <v>158</v>
      </c>
      <c r="AT157" s="19" t="s">
        <v>154</v>
      </c>
      <c r="AU157" s="19" t="s">
        <v>108</v>
      </c>
      <c r="AY157" s="19" t="s">
        <v>152</v>
      </c>
      <c r="BE157" s="148">
        <f>IF(U157="základní",N157,0)</f>
        <v>0</v>
      </c>
      <c r="BF157" s="148">
        <f>IF(U157="snížená",N157,0)</f>
        <v>0</v>
      </c>
      <c r="BG157" s="148">
        <f>IF(U157="zákl. přenesená",N157,0)</f>
        <v>0</v>
      </c>
      <c r="BH157" s="148">
        <f>IF(U157="sníž. přenesená",N157,0)</f>
        <v>0</v>
      </c>
      <c r="BI157" s="148">
        <f>IF(U157="nulová",N157,0)</f>
        <v>0</v>
      </c>
      <c r="BJ157" s="19" t="s">
        <v>22</v>
      </c>
      <c r="BK157" s="148">
        <f>ROUND(L157*K157,2)</f>
        <v>0</v>
      </c>
      <c r="BL157" s="19" t="s">
        <v>158</v>
      </c>
      <c r="BM157" s="19" t="s">
        <v>1016</v>
      </c>
    </row>
    <row r="158" spans="2:65" s="10" customFormat="1" ht="22.5" customHeight="1">
      <c r="B158" s="149"/>
      <c r="C158" s="150"/>
      <c r="D158" s="150"/>
      <c r="E158" s="151" t="s">
        <v>5</v>
      </c>
      <c r="F158" s="233" t="s">
        <v>1017</v>
      </c>
      <c r="G158" s="234"/>
      <c r="H158" s="234"/>
      <c r="I158" s="234"/>
      <c r="J158" s="150"/>
      <c r="K158" s="152">
        <v>366</v>
      </c>
      <c r="L158" s="150"/>
      <c r="M158" s="150"/>
      <c r="N158" s="150"/>
      <c r="O158" s="150"/>
      <c r="P158" s="150"/>
      <c r="Q158" s="150"/>
      <c r="R158" s="153"/>
      <c r="T158" s="154"/>
      <c r="U158" s="150"/>
      <c r="V158" s="150"/>
      <c r="W158" s="150"/>
      <c r="X158" s="150"/>
      <c r="Y158" s="150"/>
      <c r="Z158" s="150"/>
      <c r="AA158" s="155"/>
      <c r="AT158" s="156" t="s">
        <v>161</v>
      </c>
      <c r="AU158" s="156" t="s">
        <v>108</v>
      </c>
      <c r="AV158" s="10" t="s">
        <v>108</v>
      </c>
      <c r="AW158" s="10" t="s">
        <v>36</v>
      </c>
      <c r="AX158" s="10" t="s">
        <v>22</v>
      </c>
      <c r="AY158" s="156" t="s">
        <v>152</v>
      </c>
    </row>
    <row r="159" spans="2:65" s="1" customFormat="1" ht="44.25" customHeight="1">
      <c r="B159" s="139"/>
      <c r="C159" s="140" t="s">
        <v>248</v>
      </c>
      <c r="D159" s="140" t="s">
        <v>154</v>
      </c>
      <c r="E159" s="141" t="s">
        <v>249</v>
      </c>
      <c r="F159" s="231" t="s">
        <v>250</v>
      </c>
      <c r="G159" s="231"/>
      <c r="H159" s="231"/>
      <c r="I159" s="231"/>
      <c r="J159" s="142" t="s">
        <v>169</v>
      </c>
      <c r="K159" s="143">
        <v>21960</v>
      </c>
      <c r="L159" s="253">
        <v>0</v>
      </c>
      <c r="M159" s="254"/>
      <c r="N159" s="232">
        <f>ROUND(L159*K159,2)</f>
        <v>0</v>
      </c>
      <c r="O159" s="232"/>
      <c r="P159" s="232"/>
      <c r="Q159" s="232"/>
      <c r="R159" s="144"/>
      <c r="T159" s="145" t="s">
        <v>5</v>
      </c>
      <c r="U159" s="42" t="s">
        <v>43</v>
      </c>
      <c r="V159" s="146">
        <v>0</v>
      </c>
      <c r="W159" s="146">
        <f>V159*K159</f>
        <v>0</v>
      </c>
      <c r="X159" s="146">
        <v>0</v>
      </c>
      <c r="Y159" s="146">
        <f>X159*K159</f>
        <v>0</v>
      </c>
      <c r="Z159" s="146">
        <v>0</v>
      </c>
      <c r="AA159" s="147">
        <f>Z159*K159</f>
        <v>0</v>
      </c>
      <c r="AR159" s="19" t="s">
        <v>158</v>
      </c>
      <c r="AT159" s="19" t="s">
        <v>154</v>
      </c>
      <c r="AU159" s="19" t="s">
        <v>108</v>
      </c>
      <c r="AY159" s="19" t="s">
        <v>152</v>
      </c>
      <c r="BE159" s="148">
        <f>IF(U159="základní",N159,0)</f>
        <v>0</v>
      </c>
      <c r="BF159" s="148">
        <f>IF(U159="snížená",N159,0)</f>
        <v>0</v>
      </c>
      <c r="BG159" s="148">
        <f>IF(U159="zákl. přenesená",N159,0)</f>
        <v>0</v>
      </c>
      <c r="BH159" s="148">
        <f>IF(U159="sníž. přenesená",N159,0)</f>
        <v>0</v>
      </c>
      <c r="BI159" s="148">
        <f>IF(U159="nulová",N159,0)</f>
        <v>0</v>
      </c>
      <c r="BJ159" s="19" t="s">
        <v>22</v>
      </c>
      <c r="BK159" s="148">
        <f>ROUND(L159*K159,2)</f>
        <v>0</v>
      </c>
      <c r="BL159" s="19" t="s">
        <v>158</v>
      </c>
      <c r="BM159" s="19" t="s">
        <v>1018</v>
      </c>
    </row>
    <row r="160" spans="2:65" s="10" customFormat="1" ht="22.5" customHeight="1">
      <c r="B160" s="149"/>
      <c r="C160" s="150"/>
      <c r="D160" s="150"/>
      <c r="E160" s="151" t="s">
        <v>5</v>
      </c>
      <c r="F160" s="233" t="s">
        <v>1019</v>
      </c>
      <c r="G160" s="234"/>
      <c r="H160" s="234"/>
      <c r="I160" s="234"/>
      <c r="J160" s="150"/>
      <c r="K160" s="152">
        <v>21960</v>
      </c>
      <c r="L160" s="150"/>
      <c r="M160" s="150"/>
      <c r="N160" s="150"/>
      <c r="O160" s="150"/>
      <c r="P160" s="150"/>
      <c r="Q160" s="150"/>
      <c r="R160" s="153"/>
      <c r="T160" s="154"/>
      <c r="U160" s="150"/>
      <c r="V160" s="150"/>
      <c r="W160" s="150"/>
      <c r="X160" s="150"/>
      <c r="Y160" s="150"/>
      <c r="Z160" s="150"/>
      <c r="AA160" s="155"/>
      <c r="AT160" s="156" t="s">
        <v>161</v>
      </c>
      <c r="AU160" s="156" t="s">
        <v>108</v>
      </c>
      <c r="AV160" s="10" t="s">
        <v>108</v>
      </c>
      <c r="AW160" s="10" t="s">
        <v>36</v>
      </c>
      <c r="AX160" s="10" t="s">
        <v>22</v>
      </c>
      <c r="AY160" s="156" t="s">
        <v>152</v>
      </c>
    </row>
    <row r="161" spans="2:65" s="1" customFormat="1" ht="44.25" customHeight="1">
      <c r="B161" s="139"/>
      <c r="C161" s="140" t="s">
        <v>253</v>
      </c>
      <c r="D161" s="140" t="s">
        <v>154</v>
      </c>
      <c r="E161" s="141" t="s">
        <v>254</v>
      </c>
      <c r="F161" s="231" t="s">
        <v>255</v>
      </c>
      <c r="G161" s="231"/>
      <c r="H161" s="231"/>
      <c r="I161" s="231"/>
      <c r="J161" s="142" t="s">
        <v>169</v>
      </c>
      <c r="K161" s="143">
        <v>366</v>
      </c>
      <c r="L161" s="253">
        <v>0</v>
      </c>
      <c r="M161" s="254"/>
      <c r="N161" s="232">
        <f>ROUND(L161*K161,2)</f>
        <v>0</v>
      </c>
      <c r="O161" s="232"/>
      <c r="P161" s="232"/>
      <c r="Q161" s="232"/>
      <c r="R161" s="144"/>
      <c r="T161" s="145" t="s">
        <v>5</v>
      </c>
      <c r="U161" s="42" t="s">
        <v>43</v>
      </c>
      <c r="V161" s="146">
        <v>8.6999999999999994E-2</v>
      </c>
      <c r="W161" s="146">
        <f>V161*K161</f>
        <v>31.841999999999999</v>
      </c>
      <c r="X161" s="146">
        <v>0</v>
      </c>
      <c r="Y161" s="146">
        <f>X161*K161</f>
        <v>0</v>
      </c>
      <c r="Z161" s="146">
        <v>0</v>
      </c>
      <c r="AA161" s="147">
        <f>Z161*K161</f>
        <v>0</v>
      </c>
      <c r="AR161" s="19" t="s">
        <v>158</v>
      </c>
      <c r="AT161" s="19" t="s">
        <v>154</v>
      </c>
      <c r="AU161" s="19" t="s">
        <v>108</v>
      </c>
      <c r="AY161" s="19" t="s">
        <v>152</v>
      </c>
      <c r="BE161" s="148">
        <f>IF(U161="základní",N161,0)</f>
        <v>0</v>
      </c>
      <c r="BF161" s="148">
        <f>IF(U161="snížená",N161,0)</f>
        <v>0</v>
      </c>
      <c r="BG161" s="148">
        <f>IF(U161="zákl. přenesená",N161,0)</f>
        <v>0</v>
      </c>
      <c r="BH161" s="148">
        <f>IF(U161="sníž. přenesená",N161,0)</f>
        <v>0</v>
      </c>
      <c r="BI161" s="148">
        <f>IF(U161="nulová",N161,0)</f>
        <v>0</v>
      </c>
      <c r="BJ161" s="19" t="s">
        <v>22</v>
      </c>
      <c r="BK161" s="148">
        <f>ROUND(L161*K161,2)</f>
        <v>0</v>
      </c>
      <c r="BL161" s="19" t="s">
        <v>158</v>
      </c>
      <c r="BM161" s="19" t="s">
        <v>1020</v>
      </c>
    </row>
    <row r="162" spans="2:65" s="1" customFormat="1" ht="22.5" customHeight="1">
      <c r="B162" s="139"/>
      <c r="C162" s="140" t="s">
        <v>367</v>
      </c>
      <c r="D162" s="140" t="s">
        <v>154</v>
      </c>
      <c r="E162" s="141" t="s">
        <v>258</v>
      </c>
      <c r="F162" s="231" t="s">
        <v>259</v>
      </c>
      <c r="G162" s="231"/>
      <c r="H162" s="231"/>
      <c r="I162" s="231"/>
      <c r="J162" s="142" t="s">
        <v>169</v>
      </c>
      <c r="K162" s="143">
        <v>366</v>
      </c>
      <c r="L162" s="253">
        <v>0</v>
      </c>
      <c r="M162" s="254"/>
      <c r="N162" s="232">
        <f>ROUND(L162*K162,2)</f>
        <v>0</v>
      </c>
      <c r="O162" s="232"/>
      <c r="P162" s="232"/>
      <c r="Q162" s="232"/>
      <c r="R162" s="144"/>
      <c r="T162" s="145" t="s">
        <v>5</v>
      </c>
      <c r="U162" s="42" t="s">
        <v>43</v>
      </c>
      <c r="V162" s="146">
        <v>4.9000000000000002E-2</v>
      </c>
      <c r="W162" s="146">
        <f>V162*K162</f>
        <v>17.934000000000001</v>
      </c>
      <c r="X162" s="146">
        <v>0</v>
      </c>
      <c r="Y162" s="146">
        <f>X162*K162</f>
        <v>0</v>
      </c>
      <c r="Z162" s="146">
        <v>0</v>
      </c>
      <c r="AA162" s="147">
        <f>Z162*K162</f>
        <v>0</v>
      </c>
      <c r="AR162" s="19" t="s">
        <v>158</v>
      </c>
      <c r="AT162" s="19" t="s">
        <v>154</v>
      </c>
      <c r="AU162" s="19" t="s">
        <v>108</v>
      </c>
      <c r="AY162" s="19" t="s">
        <v>152</v>
      </c>
      <c r="BE162" s="148">
        <f>IF(U162="základní",N162,0)</f>
        <v>0</v>
      </c>
      <c r="BF162" s="148">
        <f>IF(U162="snížená",N162,0)</f>
        <v>0</v>
      </c>
      <c r="BG162" s="148">
        <f>IF(U162="zákl. přenesená",N162,0)</f>
        <v>0</v>
      </c>
      <c r="BH162" s="148">
        <f>IF(U162="sníž. přenesená",N162,0)</f>
        <v>0</v>
      </c>
      <c r="BI162" s="148">
        <f>IF(U162="nulová",N162,0)</f>
        <v>0</v>
      </c>
      <c r="BJ162" s="19" t="s">
        <v>22</v>
      </c>
      <c r="BK162" s="148">
        <f>ROUND(L162*K162,2)</f>
        <v>0</v>
      </c>
      <c r="BL162" s="19" t="s">
        <v>158</v>
      </c>
      <c r="BM162" s="19" t="s">
        <v>1021</v>
      </c>
    </row>
    <row r="163" spans="2:65" s="10" customFormat="1" ht="22.5" customHeight="1">
      <c r="B163" s="149"/>
      <c r="C163" s="150"/>
      <c r="D163" s="150"/>
      <c r="E163" s="151" t="s">
        <v>5</v>
      </c>
      <c r="F163" s="233" t="s">
        <v>1017</v>
      </c>
      <c r="G163" s="234"/>
      <c r="H163" s="234"/>
      <c r="I163" s="234"/>
      <c r="J163" s="150"/>
      <c r="K163" s="152">
        <v>366</v>
      </c>
      <c r="L163" s="150"/>
      <c r="M163" s="150"/>
      <c r="N163" s="150"/>
      <c r="O163" s="150"/>
      <c r="P163" s="150"/>
      <c r="Q163" s="150"/>
      <c r="R163" s="153"/>
      <c r="T163" s="154"/>
      <c r="U163" s="150"/>
      <c r="V163" s="150"/>
      <c r="W163" s="150"/>
      <c r="X163" s="150"/>
      <c r="Y163" s="150"/>
      <c r="Z163" s="150"/>
      <c r="AA163" s="155"/>
      <c r="AT163" s="156" t="s">
        <v>161</v>
      </c>
      <c r="AU163" s="156" t="s">
        <v>108</v>
      </c>
      <c r="AV163" s="10" t="s">
        <v>108</v>
      </c>
      <c r="AW163" s="10" t="s">
        <v>36</v>
      </c>
      <c r="AX163" s="10" t="s">
        <v>22</v>
      </c>
      <c r="AY163" s="156" t="s">
        <v>152</v>
      </c>
    </row>
    <row r="164" spans="2:65" s="1" customFormat="1" ht="31.5" customHeight="1">
      <c r="B164" s="139"/>
      <c r="C164" s="140" t="s">
        <v>371</v>
      </c>
      <c r="D164" s="140" t="s">
        <v>154</v>
      </c>
      <c r="E164" s="141" t="s">
        <v>262</v>
      </c>
      <c r="F164" s="231" t="s">
        <v>263</v>
      </c>
      <c r="G164" s="231"/>
      <c r="H164" s="231"/>
      <c r="I164" s="231"/>
      <c r="J164" s="142" t="s">
        <v>169</v>
      </c>
      <c r="K164" s="143">
        <v>21960</v>
      </c>
      <c r="L164" s="253">
        <v>0</v>
      </c>
      <c r="M164" s="254"/>
      <c r="N164" s="232">
        <f>ROUND(L164*K164,2)</f>
        <v>0</v>
      </c>
      <c r="O164" s="232"/>
      <c r="P164" s="232"/>
      <c r="Q164" s="232"/>
      <c r="R164" s="144"/>
      <c r="T164" s="145" t="s">
        <v>5</v>
      </c>
      <c r="U164" s="42" t="s">
        <v>43</v>
      </c>
      <c r="V164" s="146">
        <v>0</v>
      </c>
      <c r="W164" s="146">
        <f>V164*K164</f>
        <v>0</v>
      </c>
      <c r="X164" s="146">
        <v>0</v>
      </c>
      <c r="Y164" s="146">
        <f>X164*K164</f>
        <v>0</v>
      </c>
      <c r="Z164" s="146">
        <v>0</v>
      </c>
      <c r="AA164" s="147">
        <f>Z164*K164</f>
        <v>0</v>
      </c>
      <c r="AR164" s="19" t="s">
        <v>158</v>
      </c>
      <c r="AT164" s="19" t="s">
        <v>154</v>
      </c>
      <c r="AU164" s="19" t="s">
        <v>108</v>
      </c>
      <c r="AY164" s="19" t="s">
        <v>152</v>
      </c>
      <c r="BE164" s="148">
        <f>IF(U164="základní",N164,0)</f>
        <v>0</v>
      </c>
      <c r="BF164" s="148">
        <f>IF(U164="snížená",N164,0)</f>
        <v>0</v>
      </c>
      <c r="BG164" s="148">
        <f>IF(U164="zákl. přenesená",N164,0)</f>
        <v>0</v>
      </c>
      <c r="BH164" s="148">
        <f>IF(U164="sníž. přenesená",N164,0)</f>
        <v>0</v>
      </c>
      <c r="BI164" s="148">
        <f>IF(U164="nulová",N164,0)</f>
        <v>0</v>
      </c>
      <c r="BJ164" s="19" t="s">
        <v>22</v>
      </c>
      <c r="BK164" s="148">
        <f>ROUND(L164*K164,2)</f>
        <v>0</v>
      </c>
      <c r="BL164" s="19" t="s">
        <v>158</v>
      </c>
      <c r="BM164" s="19" t="s">
        <v>1022</v>
      </c>
    </row>
    <row r="165" spans="2:65" s="10" customFormat="1" ht="22.5" customHeight="1">
      <c r="B165" s="149"/>
      <c r="C165" s="150"/>
      <c r="D165" s="150"/>
      <c r="E165" s="151" t="s">
        <v>5</v>
      </c>
      <c r="F165" s="233" t="s">
        <v>1019</v>
      </c>
      <c r="G165" s="234"/>
      <c r="H165" s="234"/>
      <c r="I165" s="234"/>
      <c r="J165" s="150"/>
      <c r="K165" s="152">
        <v>21960</v>
      </c>
      <c r="L165" s="150"/>
      <c r="M165" s="150"/>
      <c r="N165" s="150"/>
      <c r="O165" s="150"/>
      <c r="P165" s="150"/>
      <c r="Q165" s="150"/>
      <c r="R165" s="153"/>
      <c r="T165" s="154"/>
      <c r="U165" s="150"/>
      <c r="V165" s="150"/>
      <c r="W165" s="150"/>
      <c r="X165" s="150"/>
      <c r="Y165" s="150"/>
      <c r="Z165" s="150"/>
      <c r="AA165" s="155"/>
      <c r="AT165" s="156" t="s">
        <v>161</v>
      </c>
      <c r="AU165" s="156" t="s">
        <v>108</v>
      </c>
      <c r="AV165" s="10" t="s">
        <v>108</v>
      </c>
      <c r="AW165" s="10" t="s">
        <v>36</v>
      </c>
      <c r="AX165" s="10" t="s">
        <v>22</v>
      </c>
      <c r="AY165" s="156" t="s">
        <v>152</v>
      </c>
    </row>
    <row r="166" spans="2:65" s="1" customFormat="1" ht="31.5" customHeight="1">
      <c r="B166" s="139"/>
      <c r="C166" s="140" t="s">
        <v>462</v>
      </c>
      <c r="D166" s="140" t="s">
        <v>154</v>
      </c>
      <c r="E166" s="141" t="s">
        <v>266</v>
      </c>
      <c r="F166" s="231" t="s">
        <v>267</v>
      </c>
      <c r="G166" s="231"/>
      <c r="H166" s="231"/>
      <c r="I166" s="231"/>
      <c r="J166" s="142" t="s">
        <v>169</v>
      </c>
      <c r="K166" s="143">
        <v>366</v>
      </c>
      <c r="L166" s="253">
        <v>0</v>
      </c>
      <c r="M166" s="254"/>
      <c r="N166" s="232">
        <f>ROUND(L166*K166,2)</f>
        <v>0</v>
      </c>
      <c r="O166" s="232"/>
      <c r="P166" s="232"/>
      <c r="Q166" s="232"/>
      <c r="R166" s="144"/>
      <c r="T166" s="145" t="s">
        <v>5</v>
      </c>
      <c r="U166" s="42" t="s">
        <v>43</v>
      </c>
      <c r="V166" s="146">
        <v>3.3000000000000002E-2</v>
      </c>
      <c r="W166" s="146">
        <f>V166*K166</f>
        <v>12.078000000000001</v>
      </c>
      <c r="X166" s="146">
        <v>0</v>
      </c>
      <c r="Y166" s="146">
        <f>X166*K166</f>
        <v>0</v>
      </c>
      <c r="Z166" s="146">
        <v>0</v>
      </c>
      <c r="AA166" s="147">
        <f>Z166*K166</f>
        <v>0</v>
      </c>
      <c r="AR166" s="19" t="s">
        <v>158</v>
      </c>
      <c r="AT166" s="19" t="s">
        <v>154</v>
      </c>
      <c r="AU166" s="19" t="s">
        <v>108</v>
      </c>
      <c r="AY166" s="19" t="s">
        <v>152</v>
      </c>
      <c r="BE166" s="148">
        <f>IF(U166="základní",N166,0)</f>
        <v>0</v>
      </c>
      <c r="BF166" s="148">
        <f>IF(U166="snížená",N166,0)</f>
        <v>0</v>
      </c>
      <c r="BG166" s="148">
        <f>IF(U166="zákl. přenesená",N166,0)</f>
        <v>0</v>
      </c>
      <c r="BH166" s="148">
        <f>IF(U166="sníž. přenesená",N166,0)</f>
        <v>0</v>
      </c>
      <c r="BI166" s="148">
        <f>IF(U166="nulová",N166,0)</f>
        <v>0</v>
      </c>
      <c r="BJ166" s="19" t="s">
        <v>22</v>
      </c>
      <c r="BK166" s="148">
        <f>ROUND(L166*K166,2)</f>
        <v>0</v>
      </c>
      <c r="BL166" s="19" t="s">
        <v>158</v>
      </c>
      <c r="BM166" s="19" t="s">
        <v>1023</v>
      </c>
    </row>
    <row r="167" spans="2:65" s="10" customFormat="1" ht="22.5" customHeight="1">
      <c r="B167" s="149"/>
      <c r="C167" s="150"/>
      <c r="D167" s="150"/>
      <c r="E167" s="151" t="s">
        <v>5</v>
      </c>
      <c r="F167" s="233" t="s">
        <v>1024</v>
      </c>
      <c r="G167" s="234"/>
      <c r="H167" s="234"/>
      <c r="I167" s="234"/>
      <c r="J167" s="150"/>
      <c r="K167" s="152">
        <v>366</v>
      </c>
      <c r="L167" s="150"/>
      <c r="M167" s="150"/>
      <c r="N167" s="150"/>
      <c r="O167" s="150"/>
      <c r="P167" s="150"/>
      <c r="Q167" s="150"/>
      <c r="R167" s="153"/>
      <c r="T167" s="154"/>
      <c r="U167" s="150"/>
      <c r="V167" s="150"/>
      <c r="W167" s="150"/>
      <c r="X167" s="150"/>
      <c r="Y167" s="150"/>
      <c r="Z167" s="150"/>
      <c r="AA167" s="155"/>
      <c r="AT167" s="156" t="s">
        <v>161</v>
      </c>
      <c r="AU167" s="156" t="s">
        <v>108</v>
      </c>
      <c r="AV167" s="10" t="s">
        <v>108</v>
      </c>
      <c r="AW167" s="10" t="s">
        <v>36</v>
      </c>
      <c r="AX167" s="10" t="s">
        <v>22</v>
      </c>
      <c r="AY167" s="156" t="s">
        <v>152</v>
      </c>
    </row>
    <row r="168" spans="2:65" s="1" customFormat="1" ht="44.25" customHeight="1">
      <c r="B168" s="139"/>
      <c r="C168" s="140" t="s">
        <v>430</v>
      </c>
      <c r="D168" s="140" t="s">
        <v>154</v>
      </c>
      <c r="E168" s="141" t="s">
        <v>1025</v>
      </c>
      <c r="F168" s="231" t="s">
        <v>1026</v>
      </c>
      <c r="G168" s="231"/>
      <c r="H168" s="231"/>
      <c r="I168" s="231"/>
      <c r="J168" s="142" t="s">
        <v>169</v>
      </c>
      <c r="K168" s="143">
        <v>224</v>
      </c>
      <c r="L168" s="253">
        <v>0</v>
      </c>
      <c r="M168" s="254"/>
      <c r="N168" s="232">
        <f>ROUND(L168*K168,2)</f>
        <v>0</v>
      </c>
      <c r="O168" s="232"/>
      <c r="P168" s="232"/>
      <c r="Q168" s="232"/>
      <c r="R168" s="144"/>
      <c r="T168" s="145" t="s">
        <v>5</v>
      </c>
      <c r="U168" s="42" t="s">
        <v>43</v>
      </c>
      <c r="V168" s="146">
        <v>0.126</v>
      </c>
      <c r="W168" s="146">
        <f>V168*K168</f>
        <v>28.224</v>
      </c>
      <c r="X168" s="146">
        <v>2.1000000000000001E-4</v>
      </c>
      <c r="Y168" s="146">
        <f>X168*K168</f>
        <v>4.7039999999999998E-2</v>
      </c>
      <c r="Z168" s="146">
        <v>0</v>
      </c>
      <c r="AA168" s="147">
        <f>Z168*K168</f>
        <v>0</v>
      </c>
      <c r="AR168" s="19" t="s">
        <v>158</v>
      </c>
      <c r="AT168" s="19" t="s">
        <v>154</v>
      </c>
      <c r="AU168" s="19" t="s">
        <v>108</v>
      </c>
      <c r="AY168" s="19" t="s">
        <v>152</v>
      </c>
      <c r="BE168" s="148">
        <f>IF(U168="základní",N168,0)</f>
        <v>0</v>
      </c>
      <c r="BF168" s="148">
        <f>IF(U168="snížená",N168,0)</f>
        <v>0</v>
      </c>
      <c r="BG168" s="148">
        <f>IF(U168="zákl. přenesená",N168,0)</f>
        <v>0</v>
      </c>
      <c r="BH168" s="148">
        <f>IF(U168="sníž. přenesená",N168,0)</f>
        <v>0</v>
      </c>
      <c r="BI168" s="148">
        <f>IF(U168="nulová",N168,0)</f>
        <v>0</v>
      </c>
      <c r="BJ168" s="19" t="s">
        <v>22</v>
      </c>
      <c r="BK168" s="148">
        <f>ROUND(L168*K168,2)</f>
        <v>0</v>
      </c>
      <c r="BL168" s="19" t="s">
        <v>158</v>
      </c>
      <c r="BM168" s="19" t="s">
        <v>1027</v>
      </c>
    </row>
    <row r="169" spans="2:65" s="10" customFormat="1" ht="22.5" customHeight="1">
      <c r="B169" s="149"/>
      <c r="C169" s="150"/>
      <c r="D169" s="150"/>
      <c r="E169" s="151" t="s">
        <v>5</v>
      </c>
      <c r="F169" s="233" t="s">
        <v>1028</v>
      </c>
      <c r="G169" s="234"/>
      <c r="H169" s="234"/>
      <c r="I169" s="234"/>
      <c r="J169" s="150"/>
      <c r="K169" s="152">
        <v>224</v>
      </c>
      <c r="L169" s="150"/>
      <c r="M169" s="150"/>
      <c r="N169" s="150"/>
      <c r="O169" s="150"/>
      <c r="P169" s="150"/>
      <c r="Q169" s="150"/>
      <c r="R169" s="153"/>
      <c r="T169" s="154"/>
      <c r="U169" s="150"/>
      <c r="V169" s="150"/>
      <c r="W169" s="150"/>
      <c r="X169" s="150"/>
      <c r="Y169" s="150"/>
      <c r="Z169" s="150"/>
      <c r="AA169" s="155"/>
      <c r="AT169" s="156" t="s">
        <v>161</v>
      </c>
      <c r="AU169" s="156" t="s">
        <v>108</v>
      </c>
      <c r="AV169" s="10" t="s">
        <v>108</v>
      </c>
      <c r="AW169" s="10" t="s">
        <v>36</v>
      </c>
      <c r="AX169" s="10" t="s">
        <v>22</v>
      </c>
      <c r="AY169" s="156" t="s">
        <v>152</v>
      </c>
    </row>
    <row r="170" spans="2:65" s="1" customFormat="1" ht="31.5" customHeight="1">
      <c r="B170" s="139"/>
      <c r="C170" s="140" t="s">
        <v>270</v>
      </c>
      <c r="D170" s="140" t="s">
        <v>154</v>
      </c>
      <c r="E170" s="141" t="s">
        <v>271</v>
      </c>
      <c r="F170" s="231" t="s">
        <v>272</v>
      </c>
      <c r="G170" s="231"/>
      <c r="H170" s="231"/>
      <c r="I170" s="231"/>
      <c r="J170" s="142" t="s">
        <v>169</v>
      </c>
      <c r="K170" s="143">
        <v>51.84</v>
      </c>
      <c r="L170" s="253">
        <v>0</v>
      </c>
      <c r="M170" s="254"/>
      <c r="N170" s="232">
        <f>ROUND(L170*K170,2)</f>
        <v>0</v>
      </c>
      <c r="O170" s="232"/>
      <c r="P170" s="232"/>
      <c r="Q170" s="232"/>
      <c r="R170" s="144"/>
      <c r="T170" s="145" t="s">
        <v>5</v>
      </c>
      <c r="U170" s="42" t="s">
        <v>43</v>
      </c>
      <c r="V170" s="146">
        <v>0.61199999999999999</v>
      </c>
      <c r="W170" s="146">
        <f>V170*K170</f>
        <v>31.726080000000003</v>
      </c>
      <c r="X170" s="146">
        <v>0</v>
      </c>
      <c r="Y170" s="146">
        <f>X170*K170</f>
        <v>0</v>
      </c>
      <c r="Z170" s="146">
        <v>6.2E-2</v>
      </c>
      <c r="AA170" s="147">
        <f>Z170*K170</f>
        <v>3.21408</v>
      </c>
      <c r="AR170" s="19" t="s">
        <v>158</v>
      </c>
      <c r="AT170" s="19" t="s">
        <v>154</v>
      </c>
      <c r="AU170" s="19" t="s">
        <v>108</v>
      </c>
      <c r="AY170" s="19" t="s">
        <v>152</v>
      </c>
      <c r="BE170" s="148">
        <f>IF(U170="základní",N170,0)</f>
        <v>0</v>
      </c>
      <c r="BF170" s="148">
        <f>IF(U170="snížená",N170,0)</f>
        <v>0</v>
      </c>
      <c r="BG170" s="148">
        <f>IF(U170="zákl. přenesená",N170,0)</f>
        <v>0</v>
      </c>
      <c r="BH170" s="148">
        <f>IF(U170="sníž. přenesená",N170,0)</f>
        <v>0</v>
      </c>
      <c r="BI170" s="148">
        <f>IF(U170="nulová",N170,0)</f>
        <v>0</v>
      </c>
      <c r="BJ170" s="19" t="s">
        <v>22</v>
      </c>
      <c r="BK170" s="148">
        <f>ROUND(L170*K170,2)</f>
        <v>0</v>
      </c>
      <c r="BL170" s="19" t="s">
        <v>158</v>
      </c>
      <c r="BM170" s="19" t="s">
        <v>1029</v>
      </c>
    </row>
    <row r="171" spans="2:65" s="10" customFormat="1" ht="22.5" customHeight="1">
      <c r="B171" s="149"/>
      <c r="C171" s="150"/>
      <c r="D171" s="150"/>
      <c r="E171" s="151" t="s">
        <v>5</v>
      </c>
      <c r="F171" s="233" t="s">
        <v>1014</v>
      </c>
      <c r="G171" s="234"/>
      <c r="H171" s="234"/>
      <c r="I171" s="234"/>
      <c r="J171" s="150"/>
      <c r="K171" s="152">
        <v>51.84</v>
      </c>
      <c r="L171" s="150"/>
      <c r="M171" s="150"/>
      <c r="N171" s="150"/>
      <c r="O171" s="150"/>
      <c r="P171" s="150"/>
      <c r="Q171" s="150"/>
      <c r="R171" s="153"/>
      <c r="T171" s="154"/>
      <c r="U171" s="150"/>
      <c r="V171" s="150"/>
      <c r="W171" s="150"/>
      <c r="X171" s="150"/>
      <c r="Y171" s="150"/>
      <c r="Z171" s="150"/>
      <c r="AA171" s="155"/>
      <c r="AT171" s="156" t="s">
        <v>161</v>
      </c>
      <c r="AU171" s="156" t="s">
        <v>108</v>
      </c>
      <c r="AV171" s="10" t="s">
        <v>108</v>
      </c>
      <c r="AW171" s="10" t="s">
        <v>36</v>
      </c>
      <c r="AX171" s="10" t="s">
        <v>22</v>
      </c>
      <c r="AY171" s="156" t="s">
        <v>152</v>
      </c>
    </row>
    <row r="172" spans="2:65" s="1" customFormat="1" ht="31.5" customHeight="1">
      <c r="B172" s="139"/>
      <c r="C172" s="140" t="s">
        <v>404</v>
      </c>
      <c r="D172" s="140" t="s">
        <v>154</v>
      </c>
      <c r="E172" s="141" t="s">
        <v>284</v>
      </c>
      <c r="F172" s="231" t="s">
        <v>285</v>
      </c>
      <c r="G172" s="231"/>
      <c r="H172" s="231"/>
      <c r="I172" s="231"/>
      <c r="J172" s="142" t="s">
        <v>169</v>
      </c>
      <c r="K172" s="143">
        <v>25.95</v>
      </c>
      <c r="L172" s="253">
        <v>0</v>
      </c>
      <c r="M172" s="254"/>
      <c r="N172" s="232">
        <f>ROUND(L172*K172,2)</f>
        <v>0</v>
      </c>
      <c r="O172" s="232"/>
      <c r="P172" s="232"/>
      <c r="Q172" s="232"/>
      <c r="R172" s="144"/>
      <c r="T172" s="145" t="s">
        <v>5</v>
      </c>
      <c r="U172" s="42" t="s">
        <v>43</v>
      </c>
      <c r="V172" s="146">
        <v>0.39</v>
      </c>
      <c r="W172" s="146">
        <f>V172*K172</f>
        <v>10.1205</v>
      </c>
      <c r="X172" s="146">
        <v>0</v>
      </c>
      <c r="Y172" s="146">
        <f>X172*K172</f>
        <v>0</v>
      </c>
      <c r="Z172" s="146">
        <v>8.8999999999999996E-2</v>
      </c>
      <c r="AA172" s="147">
        <f>Z172*K172</f>
        <v>2.3095499999999998</v>
      </c>
      <c r="AR172" s="19" t="s">
        <v>158</v>
      </c>
      <c r="AT172" s="19" t="s">
        <v>154</v>
      </c>
      <c r="AU172" s="19" t="s">
        <v>108</v>
      </c>
      <c r="AY172" s="19" t="s">
        <v>152</v>
      </c>
      <c r="BE172" s="148">
        <f>IF(U172="základní",N172,0)</f>
        <v>0</v>
      </c>
      <c r="BF172" s="148">
        <f>IF(U172="snížená",N172,0)</f>
        <v>0</v>
      </c>
      <c r="BG172" s="148">
        <f>IF(U172="zákl. přenesená",N172,0)</f>
        <v>0</v>
      </c>
      <c r="BH172" s="148">
        <f>IF(U172="sníž. přenesená",N172,0)</f>
        <v>0</v>
      </c>
      <c r="BI172" s="148">
        <f>IF(U172="nulová",N172,0)</f>
        <v>0</v>
      </c>
      <c r="BJ172" s="19" t="s">
        <v>22</v>
      </c>
      <c r="BK172" s="148">
        <f>ROUND(L172*K172,2)</f>
        <v>0</v>
      </c>
      <c r="BL172" s="19" t="s">
        <v>158</v>
      </c>
      <c r="BM172" s="19" t="s">
        <v>1030</v>
      </c>
    </row>
    <row r="173" spans="2:65" s="10" customFormat="1" ht="22.5" customHeight="1">
      <c r="B173" s="149"/>
      <c r="C173" s="150"/>
      <c r="D173" s="150"/>
      <c r="E173" s="151" t="s">
        <v>5</v>
      </c>
      <c r="F173" s="233" t="s">
        <v>1010</v>
      </c>
      <c r="G173" s="234"/>
      <c r="H173" s="234"/>
      <c r="I173" s="234"/>
      <c r="J173" s="150"/>
      <c r="K173" s="152">
        <v>25.95</v>
      </c>
      <c r="L173" s="150"/>
      <c r="M173" s="150"/>
      <c r="N173" s="150"/>
      <c r="O173" s="150"/>
      <c r="P173" s="150"/>
      <c r="Q173" s="150"/>
      <c r="R173" s="153"/>
      <c r="T173" s="154"/>
      <c r="U173" s="150"/>
      <c r="V173" s="150"/>
      <c r="W173" s="150"/>
      <c r="X173" s="150"/>
      <c r="Y173" s="150"/>
      <c r="Z173" s="150"/>
      <c r="AA173" s="155"/>
      <c r="AT173" s="156" t="s">
        <v>161</v>
      </c>
      <c r="AU173" s="156" t="s">
        <v>108</v>
      </c>
      <c r="AV173" s="10" t="s">
        <v>108</v>
      </c>
      <c r="AW173" s="10" t="s">
        <v>36</v>
      </c>
      <c r="AX173" s="10" t="s">
        <v>22</v>
      </c>
      <c r="AY173" s="156" t="s">
        <v>152</v>
      </c>
    </row>
    <row r="174" spans="2:65" s="9" customFormat="1" ht="29.85" customHeight="1">
      <c r="B174" s="128"/>
      <c r="C174" s="129"/>
      <c r="D174" s="138" t="s">
        <v>123</v>
      </c>
      <c r="E174" s="138"/>
      <c r="F174" s="138"/>
      <c r="G174" s="138"/>
      <c r="H174" s="138"/>
      <c r="I174" s="138"/>
      <c r="J174" s="138"/>
      <c r="K174" s="138"/>
      <c r="L174" s="138"/>
      <c r="M174" s="138"/>
      <c r="N174" s="243">
        <f>BK174</f>
        <v>0</v>
      </c>
      <c r="O174" s="244"/>
      <c r="P174" s="244"/>
      <c r="Q174" s="244"/>
      <c r="R174" s="131"/>
      <c r="T174" s="132"/>
      <c r="U174" s="129"/>
      <c r="V174" s="129"/>
      <c r="W174" s="133">
        <f>SUM(W175:W179)</f>
        <v>48.789044999999994</v>
      </c>
      <c r="X174" s="129"/>
      <c r="Y174" s="133">
        <f>SUM(Y175:Y179)</f>
        <v>0</v>
      </c>
      <c r="Z174" s="129"/>
      <c r="AA174" s="134">
        <f>SUM(AA175:AA179)</f>
        <v>0</v>
      </c>
      <c r="AR174" s="135" t="s">
        <v>22</v>
      </c>
      <c r="AT174" s="136" t="s">
        <v>77</v>
      </c>
      <c r="AU174" s="136" t="s">
        <v>22</v>
      </c>
      <c r="AY174" s="135" t="s">
        <v>152</v>
      </c>
      <c r="BK174" s="137">
        <f>SUM(BK175:BK179)</f>
        <v>0</v>
      </c>
    </row>
    <row r="175" spans="2:65" s="1" customFormat="1" ht="31.5" customHeight="1">
      <c r="B175" s="139"/>
      <c r="C175" s="140" t="s">
        <v>614</v>
      </c>
      <c r="D175" s="140" t="s">
        <v>154</v>
      </c>
      <c r="E175" s="141" t="s">
        <v>288</v>
      </c>
      <c r="F175" s="231" t="s">
        <v>289</v>
      </c>
      <c r="G175" s="231"/>
      <c r="H175" s="231"/>
      <c r="I175" s="231"/>
      <c r="J175" s="142" t="s">
        <v>290</v>
      </c>
      <c r="K175" s="143">
        <v>18.728999999999999</v>
      </c>
      <c r="L175" s="253">
        <v>0</v>
      </c>
      <c r="M175" s="254"/>
      <c r="N175" s="232">
        <f>ROUND(L175*K175,2)</f>
        <v>0</v>
      </c>
      <c r="O175" s="232"/>
      <c r="P175" s="232"/>
      <c r="Q175" s="232"/>
      <c r="R175" s="144"/>
      <c r="T175" s="145" t="s">
        <v>5</v>
      </c>
      <c r="U175" s="42" t="s">
        <v>43</v>
      </c>
      <c r="V175" s="146">
        <v>2.42</v>
      </c>
      <c r="W175" s="146">
        <f>V175*K175</f>
        <v>45.324179999999998</v>
      </c>
      <c r="X175" s="146">
        <v>0</v>
      </c>
      <c r="Y175" s="146">
        <f>X175*K175</f>
        <v>0</v>
      </c>
      <c r="Z175" s="146">
        <v>0</v>
      </c>
      <c r="AA175" s="147">
        <f>Z175*K175</f>
        <v>0</v>
      </c>
      <c r="AR175" s="19" t="s">
        <v>158</v>
      </c>
      <c r="AT175" s="19" t="s">
        <v>154</v>
      </c>
      <c r="AU175" s="19" t="s">
        <v>108</v>
      </c>
      <c r="AY175" s="19" t="s">
        <v>152</v>
      </c>
      <c r="BE175" s="148">
        <f>IF(U175="základní",N175,0)</f>
        <v>0</v>
      </c>
      <c r="BF175" s="148">
        <f>IF(U175="snížená",N175,0)</f>
        <v>0</v>
      </c>
      <c r="BG175" s="148">
        <f>IF(U175="zákl. přenesená",N175,0)</f>
        <v>0</v>
      </c>
      <c r="BH175" s="148">
        <f>IF(U175="sníž. přenesená",N175,0)</f>
        <v>0</v>
      </c>
      <c r="BI175" s="148">
        <f>IF(U175="nulová",N175,0)</f>
        <v>0</v>
      </c>
      <c r="BJ175" s="19" t="s">
        <v>22</v>
      </c>
      <c r="BK175" s="148">
        <f>ROUND(L175*K175,2)</f>
        <v>0</v>
      </c>
      <c r="BL175" s="19" t="s">
        <v>158</v>
      </c>
      <c r="BM175" s="19" t="s">
        <v>1031</v>
      </c>
    </row>
    <row r="176" spans="2:65" s="1" customFormat="1" ht="31.5" customHeight="1">
      <c r="B176" s="139"/>
      <c r="C176" s="140" t="s">
        <v>610</v>
      </c>
      <c r="D176" s="140" t="s">
        <v>154</v>
      </c>
      <c r="E176" s="141" t="s">
        <v>293</v>
      </c>
      <c r="F176" s="231" t="s">
        <v>294</v>
      </c>
      <c r="G176" s="231"/>
      <c r="H176" s="231"/>
      <c r="I176" s="231"/>
      <c r="J176" s="142" t="s">
        <v>290</v>
      </c>
      <c r="K176" s="143">
        <v>18.728999999999999</v>
      </c>
      <c r="L176" s="253">
        <v>0</v>
      </c>
      <c r="M176" s="254"/>
      <c r="N176" s="232">
        <f>ROUND(L176*K176,2)</f>
        <v>0</v>
      </c>
      <c r="O176" s="232"/>
      <c r="P176" s="232"/>
      <c r="Q176" s="232"/>
      <c r="R176" s="144"/>
      <c r="T176" s="145" t="s">
        <v>5</v>
      </c>
      <c r="U176" s="42" t="s">
        <v>43</v>
      </c>
      <c r="V176" s="146">
        <v>0.125</v>
      </c>
      <c r="W176" s="146">
        <f>V176*K176</f>
        <v>2.3411249999999999</v>
      </c>
      <c r="X176" s="146">
        <v>0</v>
      </c>
      <c r="Y176" s="146">
        <f>X176*K176</f>
        <v>0</v>
      </c>
      <c r="Z176" s="146">
        <v>0</v>
      </c>
      <c r="AA176" s="147">
        <f>Z176*K176</f>
        <v>0</v>
      </c>
      <c r="AR176" s="19" t="s">
        <v>158</v>
      </c>
      <c r="AT176" s="19" t="s">
        <v>154</v>
      </c>
      <c r="AU176" s="19" t="s">
        <v>108</v>
      </c>
      <c r="AY176" s="19" t="s">
        <v>152</v>
      </c>
      <c r="BE176" s="148">
        <f>IF(U176="základní",N176,0)</f>
        <v>0</v>
      </c>
      <c r="BF176" s="148">
        <f>IF(U176="snížená",N176,0)</f>
        <v>0</v>
      </c>
      <c r="BG176" s="148">
        <f>IF(U176="zákl. přenesená",N176,0)</f>
        <v>0</v>
      </c>
      <c r="BH176" s="148">
        <f>IF(U176="sníž. přenesená",N176,0)</f>
        <v>0</v>
      </c>
      <c r="BI176" s="148">
        <f>IF(U176="nulová",N176,0)</f>
        <v>0</v>
      </c>
      <c r="BJ176" s="19" t="s">
        <v>22</v>
      </c>
      <c r="BK176" s="148">
        <f>ROUND(L176*K176,2)</f>
        <v>0</v>
      </c>
      <c r="BL176" s="19" t="s">
        <v>158</v>
      </c>
      <c r="BM176" s="19" t="s">
        <v>1032</v>
      </c>
    </row>
    <row r="177" spans="2:65" s="1" customFormat="1" ht="31.5" customHeight="1">
      <c r="B177" s="139"/>
      <c r="C177" s="140" t="s">
        <v>442</v>
      </c>
      <c r="D177" s="140" t="s">
        <v>154</v>
      </c>
      <c r="E177" s="141" t="s">
        <v>297</v>
      </c>
      <c r="F177" s="231" t="s">
        <v>298</v>
      </c>
      <c r="G177" s="231"/>
      <c r="H177" s="231"/>
      <c r="I177" s="231"/>
      <c r="J177" s="142" t="s">
        <v>290</v>
      </c>
      <c r="K177" s="143">
        <v>187.29</v>
      </c>
      <c r="L177" s="253">
        <v>0</v>
      </c>
      <c r="M177" s="254"/>
      <c r="N177" s="232">
        <f>ROUND(L177*K177,2)</f>
        <v>0</v>
      </c>
      <c r="O177" s="232"/>
      <c r="P177" s="232"/>
      <c r="Q177" s="232"/>
      <c r="R177" s="144"/>
      <c r="T177" s="145" t="s">
        <v>5</v>
      </c>
      <c r="U177" s="42" t="s">
        <v>43</v>
      </c>
      <c r="V177" s="146">
        <v>6.0000000000000001E-3</v>
      </c>
      <c r="W177" s="146">
        <f>V177*K177</f>
        <v>1.12374</v>
      </c>
      <c r="X177" s="146">
        <v>0</v>
      </c>
      <c r="Y177" s="146">
        <f>X177*K177</f>
        <v>0</v>
      </c>
      <c r="Z177" s="146">
        <v>0</v>
      </c>
      <c r="AA177" s="147">
        <f>Z177*K177</f>
        <v>0</v>
      </c>
      <c r="AR177" s="19" t="s">
        <v>158</v>
      </c>
      <c r="AT177" s="19" t="s">
        <v>154</v>
      </c>
      <c r="AU177" s="19" t="s">
        <v>108</v>
      </c>
      <c r="AY177" s="19" t="s">
        <v>152</v>
      </c>
      <c r="BE177" s="148">
        <f>IF(U177="základní",N177,0)</f>
        <v>0</v>
      </c>
      <c r="BF177" s="148">
        <f>IF(U177="snížená",N177,0)</f>
        <v>0</v>
      </c>
      <c r="BG177" s="148">
        <f>IF(U177="zákl. přenesená",N177,0)</f>
        <v>0</v>
      </c>
      <c r="BH177" s="148">
        <f>IF(U177="sníž. přenesená",N177,0)</f>
        <v>0</v>
      </c>
      <c r="BI177" s="148">
        <f>IF(U177="nulová",N177,0)</f>
        <v>0</v>
      </c>
      <c r="BJ177" s="19" t="s">
        <v>22</v>
      </c>
      <c r="BK177" s="148">
        <f>ROUND(L177*K177,2)</f>
        <v>0</v>
      </c>
      <c r="BL177" s="19" t="s">
        <v>158</v>
      </c>
      <c r="BM177" s="19" t="s">
        <v>1033</v>
      </c>
    </row>
    <row r="178" spans="2:65" s="10" customFormat="1" ht="22.5" customHeight="1">
      <c r="B178" s="149"/>
      <c r="C178" s="150"/>
      <c r="D178" s="150"/>
      <c r="E178" s="151" t="s">
        <v>5</v>
      </c>
      <c r="F178" s="233" t="s">
        <v>1034</v>
      </c>
      <c r="G178" s="234"/>
      <c r="H178" s="234"/>
      <c r="I178" s="234"/>
      <c r="J178" s="150"/>
      <c r="K178" s="152">
        <v>187.29</v>
      </c>
      <c r="L178" s="150"/>
      <c r="M178" s="150"/>
      <c r="N178" s="150"/>
      <c r="O178" s="150"/>
      <c r="P178" s="150"/>
      <c r="Q178" s="150"/>
      <c r="R178" s="153"/>
      <c r="T178" s="154"/>
      <c r="U178" s="150"/>
      <c r="V178" s="150"/>
      <c r="W178" s="150"/>
      <c r="X178" s="150"/>
      <c r="Y178" s="150"/>
      <c r="Z178" s="150"/>
      <c r="AA178" s="155"/>
      <c r="AT178" s="156" t="s">
        <v>161</v>
      </c>
      <c r="AU178" s="156" t="s">
        <v>108</v>
      </c>
      <c r="AV178" s="10" t="s">
        <v>108</v>
      </c>
      <c r="AW178" s="10" t="s">
        <v>36</v>
      </c>
      <c r="AX178" s="10" t="s">
        <v>22</v>
      </c>
      <c r="AY178" s="156" t="s">
        <v>152</v>
      </c>
    </row>
    <row r="179" spans="2:65" s="1" customFormat="1" ht="31.5" customHeight="1">
      <c r="B179" s="139"/>
      <c r="C179" s="140" t="s">
        <v>446</v>
      </c>
      <c r="D179" s="140" t="s">
        <v>154</v>
      </c>
      <c r="E179" s="141" t="s">
        <v>302</v>
      </c>
      <c r="F179" s="231" t="s">
        <v>303</v>
      </c>
      <c r="G179" s="231"/>
      <c r="H179" s="231"/>
      <c r="I179" s="231"/>
      <c r="J179" s="142" t="s">
        <v>290</v>
      </c>
      <c r="K179" s="143">
        <v>18.728999999999999</v>
      </c>
      <c r="L179" s="253">
        <v>0</v>
      </c>
      <c r="M179" s="254"/>
      <c r="N179" s="232">
        <f>ROUND(L179*K179,2)</f>
        <v>0</v>
      </c>
      <c r="O179" s="232"/>
      <c r="P179" s="232"/>
      <c r="Q179" s="232"/>
      <c r="R179" s="144"/>
      <c r="T179" s="145" t="s">
        <v>5</v>
      </c>
      <c r="U179" s="42" t="s">
        <v>43</v>
      </c>
      <c r="V179" s="146">
        <v>0</v>
      </c>
      <c r="W179" s="146">
        <f>V179*K179</f>
        <v>0</v>
      </c>
      <c r="X179" s="146">
        <v>0</v>
      </c>
      <c r="Y179" s="146">
        <f>X179*K179</f>
        <v>0</v>
      </c>
      <c r="Z179" s="146">
        <v>0</v>
      </c>
      <c r="AA179" s="147">
        <f>Z179*K179</f>
        <v>0</v>
      </c>
      <c r="AR179" s="19" t="s">
        <v>158</v>
      </c>
      <c r="AT179" s="19" t="s">
        <v>154</v>
      </c>
      <c r="AU179" s="19" t="s">
        <v>108</v>
      </c>
      <c r="AY179" s="19" t="s">
        <v>152</v>
      </c>
      <c r="BE179" s="148">
        <f>IF(U179="základní",N179,0)</f>
        <v>0</v>
      </c>
      <c r="BF179" s="148">
        <f>IF(U179="snížená",N179,0)</f>
        <v>0</v>
      </c>
      <c r="BG179" s="148">
        <f>IF(U179="zákl. přenesená",N179,0)</f>
        <v>0</v>
      </c>
      <c r="BH179" s="148">
        <f>IF(U179="sníž. přenesená",N179,0)</f>
        <v>0</v>
      </c>
      <c r="BI179" s="148">
        <f>IF(U179="nulová",N179,0)</f>
        <v>0</v>
      </c>
      <c r="BJ179" s="19" t="s">
        <v>22</v>
      </c>
      <c r="BK179" s="148">
        <f>ROUND(L179*K179,2)</f>
        <v>0</v>
      </c>
      <c r="BL179" s="19" t="s">
        <v>158</v>
      </c>
      <c r="BM179" s="19" t="s">
        <v>1035</v>
      </c>
    </row>
    <row r="180" spans="2:65" s="9" customFormat="1" ht="29.85" customHeight="1">
      <c r="B180" s="128"/>
      <c r="C180" s="129"/>
      <c r="D180" s="138" t="s">
        <v>124</v>
      </c>
      <c r="E180" s="138"/>
      <c r="F180" s="138"/>
      <c r="G180" s="138"/>
      <c r="H180" s="138"/>
      <c r="I180" s="138"/>
      <c r="J180" s="138"/>
      <c r="K180" s="138"/>
      <c r="L180" s="138"/>
      <c r="M180" s="138"/>
      <c r="N180" s="241">
        <f>BK180</f>
        <v>0</v>
      </c>
      <c r="O180" s="242"/>
      <c r="P180" s="242"/>
      <c r="Q180" s="242"/>
      <c r="R180" s="131"/>
      <c r="T180" s="132"/>
      <c r="U180" s="129"/>
      <c r="V180" s="129"/>
      <c r="W180" s="133">
        <f>W181</f>
        <v>19.193719999999999</v>
      </c>
      <c r="X180" s="129"/>
      <c r="Y180" s="133">
        <f>Y181</f>
        <v>0</v>
      </c>
      <c r="Z180" s="129"/>
      <c r="AA180" s="134">
        <f>AA181</f>
        <v>0</v>
      </c>
      <c r="AR180" s="135" t="s">
        <v>22</v>
      </c>
      <c r="AT180" s="136" t="s">
        <v>77</v>
      </c>
      <c r="AU180" s="136" t="s">
        <v>22</v>
      </c>
      <c r="AY180" s="135" t="s">
        <v>152</v>
      </c>
      <c r="BK180" s="137">
        <f>BK181</f>
        <v>0</v>
      </c>
    </row>
    <row r="181" spans="2:65" s="1" customFormat="1" ht="22.5" customHeight="1">
      <c r="B181" s="139"/>
      <c r="C181" s="140" t="s">
        <v>305</v>
      </c>
      <c r="D181" s="140" t="s">
        <v>154</v>
      </c>
      <c r="E181" s="141" t="s">
        <v>306</v>
      </c>
      <c r="F181" s="231" t="s">
        <v>307</v>
      </c>
      <c r="G181" s="231"/>
      <c r="H181" s="231"/>
      <c r="I181" s="231"/>
      <c r="J181" s="142" t="s">
        <v>290</v>
      </c>
      <c r="K181" s="143">
        <v>5.2729999999999997</v>
      </c>
      <c r="L181" s="253">
        <v>0</v>
      </c>
      <c r="M181" s="254"/>
      <c r="N181" s="232">
        <f>ROUND(L181*K181,2)</f>
        <v>0</v>
      </c>
      <c r="O181" s="232"/>
      <c r="P181" s="232"/>
      <c r="Q181" s="232"/>
      <c r="R181" s="144"/>
      <c r="T181" s="145" t="s">
        <v>5</v>
      </c>
      <c r="U181" s="42" t="s">
        <v>43</v>
      </c>
      <c r="V181" s="146">
        <v>3.64</v>
      </c>
      <c r="W181" s="146">
        <f>V181*K181</f>
        <v>19.193719999999999</v>
      </c>
      <c r="X181" s="146">
        <v>0</v>
      </c>
      <c r="Y181" s="146">
        <f>X181*K181</f>
        <v>0</v>
      </c>
      <c r="Z181" s="146">
        <v>0</v>
      </c>
      <c r="AA181" s="147">
        <f>Z181*K181</f>
        <v>0</v>
      </c>
      <c r="AR181" s="19" t="s">
        <v>158</v>
      </c>
      <c r="AT181" s="19" t="s">
        <v>154</v>
      </c>
      <c r="AU181" s="19" t="s">
        <v>108</v>
      </c>
      <c r="AY181" s="19" t="s">
        <v>152</v>
      </c>
      <c r="BE181" s="148">
        <f>IF(U181="základní",N181,0)</f>
        <v>0</v>
      </c>
      <c r="BF181" s="148">
        <f>IF(U181="snížená",N181,0)</f>
        <v>0</v>
      </c>
      <c r="BG181" s="148">
        <f>IF(U181="zákl. přenesená",N181,0)</f>
        <v>0</v>
      </c>
      <c r="BH181" s="148">
        <f>IF(U181="sníž. přenesená",N181,0)</f>
        <v>0</v>
      </c>
      <c r="BI181" s="148">
        <f>IF(U181="nulová",N181,0)</f>
        <v>0</v>
      </c>
      <c r="BJ181" s="19" t="s">
        <v>22</v>
      </c>
      <c r="BK181" s="148">
        <f>ROUND(L181*K181,2)</f>
        <v>0</v>
      </c>
      <c r="BL181" s="19" t="s">
        <v>158</v>
      </c>
      <c r="BM181" s="19" t="s">
        <v>1036</v>
      </c>
    </row>
    <row r="182" spans="2:65" s="9" customFormat="1" ht="37.35" customHeight="1">
      <c r="B182" s="128"/>
      <c r="C182" s="129"/>
      <c r="D182" s="130" t="s">
        <v>125</v>
      </c>
      <c r="E182" s="130"/>
      <c r="F182" s="130"/>
      <c r="G182" s="130"/>
      <c r="H182" s="130"/>
      <c r="I182" s="130"/>
      <c r="J182" s="130"/>
      <c r="K182" s="130"/>
      <c r="L182" s="130"/>
      <c r="M182" s="130"/>
      <c r="N182" s="248">
        <f>BK182</f>
        <v>0</v>
      </c>
      <c r="O182" s="249"/>
      <c r="P182" s="249"/>
      <c r="Q182" s="249"/>
      <c r="R182" s="131"/>
      <c r="T182" s="132"/>
      <c r="U182" s="129"/>
      <c r="V182" s="129"/>
      <c r="W182" s="133">
        <f>W183+W193+W196+W198+W207+W214+W222+W229</f>
        <v>543.83713399999999</v>
      </c>
      <c r="X182" s="129"/>
      <c r="Y182" s="133">
        <f>Y183+Y193+Y196+Y198+Y207+Y214+Y222+Y229</f>
        <v>4.8327407599999992</v>
      </c>
      <c r="Z182" s="129"/>
      <c r="AA182" s="134">
        <f>AA183+AA193+AA196+AA198+AA207+AA214+AA222+AA229</f>
        <v>13.205060749999999</v>
      </c>
      <c r="AR182" s="135" t="s">
        <v>108</v>
      </c>
      <c r="AT182" s="136" t="s">
        <v>77</v>
      </c>
      <c r="AU182" s="136" t="s">
        <v>78</v>
      </c>
      <c r="AY182" s="135" t="s">
        <v>152</v>
      </c>
      <c r="BK182" s="137">
        <f>BK183+BK193+BK196+BK198+BK207+BK214+BK222+BK229</f>
        <v>0</v>
      </c>
    </row>
    <row r="183" spans="2:65" s="9" customFormat="1" ht="19.899999999999999" customHeight="1">
      <c r="B183" s="128"/>
      <c r="C183" s="129"/>
      <c r="D183" s="138" t="s">
        <v>127</v>
      </c>
      <c r="E183" s="138"/>
      <c r="F183" s="138"/>
      <c r="G183" s="138"/>
      <c r="H183" s="138"/>
      <c r="I183" s="138"/>
      <c r="J183" s="138"/>
      <c r="K183" s="138"/>
      <c r="L183" s="138"/>
      <c r="M183" s="138"/>
      <c r="N183" s="243">
        <f>BK183</f>
        <v>0</v>
      </c>
      <c r="O183" s="244"/>
      <c r="P183" s="244"/>
      <c r="Q183" s="244"/>
      <c r="R183" s="131"/>
      <c r="T183" s="132"/>
      <c r="U183" s="129"/>
      <c r="V183" s="129"/>
      <c r="W183" s="133">
        <f>SUM(W184:W192)</f>
        <v>97.954860999999994</v>
      </c>
      <c r="X183" s="129"/>
      <c r="Y183" s="133">
        <f>SUM(Y184:Y192)</f>
        <v>1.76811852</v>
      </c>
      <c r="Z183" s="129"/>
      <c r="AA183" s="134">
        <f>SUM(AA184:AA192)</f>
        <v>0.39226774999999997</v>
      </c>
      <c r="AR183" s="135" t="s">
        <v>108</v>
      </c>
      <c r="AT183" s="136" t="s">
        <v>77</v>
      </c>
      <c r="AU183" s="136" t="s">
        <v>22</v>
      </c>
      <c r="AY183" s="135" t="s">
        <v>152</v>
      </c>
      <c r="BK183" s="137">
        <f>SUM(BK184:BK192)</f>
        <v>0</v>
      </c>
    </row>
    <row r="184" spans="2:65" s="1" customFormat="1" ht="31.5" customHeight="1">
      <c r="B184" s="139"/>
      <c r="C184" s="140" t="s">
        <v>573</v>
      </c>
      <c r="D184" s="140" t="s">
        <v>154</v>
      </c>
      <c r="E184" s="141" t="s">
        <v>1037</v>
      </c>
      <c r="F184" s="231" t="s">
        <v>1038</v>
      </c>
      <c r="G184" s="231"/>
      <c r="H184" s="231"/>
      <c r="I184" s="231"/>
      <c r="J184" s="142" t="s">
        <v>169</v>
      </c>
      <c r="K184" s="143">
        <v>224.15299999999999</v>
      </c>
      <c r="L184" s="253">
        <v>0</v>
      </c>
      <c r="M184" s="254"/>
      <c r="N184" s="232">
        <f>ROUND(L184*K184,2)</f>
        <v>0</v>
      </c>
      <c r="O184" s="232"/>
      <c r="P184" s="232"/>
      <c r="Q184" s="232"/>
      <c r="R184" s="144"/>
      <c r="T184" s="145" t="s">
        <v>5</v>
      </c>
      <c r="U184" s="42" t="s">
        <v>43</v>
      </c>
      <c r="V184" s="146">
        <v>0.06</v>
      </c>
      <c r="W184" s="146">
        <f>V184*K184</f>
        <v>13.449179999999998</v>
      </c>
      <c r="X184" s="146">
        <v>0</v>
      </c>
      <c r="Y184" s="146">
        <f>X184*K184</f>
        <v>0</v>
      </c>
      <c r="Z184" s="146">
        <v>1.75E-3</v>
      </c>
      <c r="AA184" s="147">
        <f>Z184*K184</f>
        <v>0.39226774999999997</v>
      </c>
      <c r="AR184" s="19" t="s">
        <v>239</v>
      </c>
      <c r="AT184" s="19" t="s">
        <v>154</v>
      </c>
      <c r="AU184" s="19" t="s">
        <v>108</v>
      </c>
      <c r="AY184" s="19" t="s">
        <v>152</v>
      </c>
      <c r="BE184" s="148">
        <f>IF(U184="základní",N184,0)</f>
        <v>0</v>
      </c>
      <c r="BF184" s="148">
        <f>IF(U184="snížená",N184,0)</f>
        <v>0</v>
      </c>
      <c r="BG184" s="148">
        <f>IF(U184="zákl. přenesená",N184,0)</f>
        <v>0</v>
      </c>
      <c r="BH184" s="148">
        <f>IF(U184="sníž. přenesená",N184,0)</f>
        <v>0</v>
      </c>
      <c r="BI184" s="148">
        <f>IF(U184="nulová",N184,0)</f>
        <v>0</v>
      </c>
      <c r="BJ184" s="19" t="s">
        <v>22</v>
      </c>
      <c r="BK184" s="148">
        <f>ROUND(L184*K184,2)</f>
        <v>0</v>
      </c>
      <c r="BL184" s="19" t="s">
        <v>239</v>
      </c>
      <c r="BM184" s="19" t="s">
        <v>1039</v>
      </c>
    </row>
    <row r="185" spans="2:65" s="10" customFormat="1" ht="22.5" customHeight="1">
      <c r="B185" s="149"/>
      <c r="C185" s="150"/>
      <c r="D185" s="150"/>
      <c r="E185" s="151" t="s">
        <v>5</v>
      </c>
      <c r="F185" s="233" t="s">
        <v>1040</v>
      </c>
      <c r="G185" s="234"/>
      <c r="H185" s="234"/>
      <c r="I185" s="234"/>
      <c r="J185" s="150"/>
      <c r="K185" s="152">
        <v>224.15299999999999</v>
      </c>
      <c r="L185" s="150"/>
      <c r="M185" s="150"/>
      <c r="N185" s="150"/>
      <c r="O185" s="150"/>
      <c r="P185" s="150"/>
      <c r="Q185" s="150"/>
      <c r="R185" s="153"/>
      <c r="T185" s="154"/>
      <c r="U185" s="150"/>
      <c r="V185" s="150"/>
      <c r="W185" s="150"/>
      <c r="X185" s="150"/>
      <c r="Y185" s="150"/>
      <c r="Z185" s="150"/>
      <c r="AA185" s="155"/>
      <c r="AT185" s="156" t="s">
        <v>161</v>
      </c>
      <c r="AU185" s="156" t="s">
        <v>108</v>
      </c>
      <c r="AV185" s="10" t="s">
        <v>108</v>
      </c>
      <c r="AW185" s="10" t="s">
        <v>36</v>
      </c>
      <c r="AX185" s="10" t="s">
        <v>22</v>
      </c>
      <c r="AY185" s="156" t="s">
        <v>152</v>
      </c>
    </row>
    <row r="186" spans="2:65" s="1" customFormat="1" ht="31.5" customHeight="1">
      <c r="B186" s="139"/>
      <c r="C186" s="140" t="s">
        <v>162</v>
      </c>
      <c r="D186" s="140" t="s">
        <v>154</v>
      </c>
      <c r="E186" s="141" t="s">
        <v>1041</v>
      </c>
      <c r="F186" s="231" t="s">
        <v>1042</v>
      </c>
      <c r="G186" s="231"/>
      <c r="H186" s="231"/>
      <c r="I186" s="231"/>
      <c r="J186" s="142" t="s">
        <v>169</v>
      </c>
      <c r="K186" s="143">
        <v>224.15299999999999</v>
      </c>
      <c r="L186" s="253">
        <v>0</v>
      </c>
      <c r="M186" s="254"/>
      <c r="N186" s="232">
        <f>ROUND(L186*K186,2)</f>
        <v>0</v>
      </c>
      <c r="O186" s="232"/>
      <c r="P186" s="232"/>
      <c r="Q186" s="232"/>
      <c r="R186" s="144"/>
      <c r="T186" s="145" t="s">
        <v>5</v>
      </c>
      <c r="U186" s="42" t="s">
        <v>43</v>
      </c>
      <c r="V186" s="146">
        <v>0.23100000000000001</v>
      </c>
      <c r="W186" s="146">
        <f>V186*K186</f>
        <v>51.779342999999997</v>
      </c>
      <c r="X186" s="146">
        <v>2.9999999999999997E-4</v>
      </c>
      <c r="Y186" s="146">
        <f>X186*K186</f>
        <v>6.7245899999999997E-2</v>
      </c>
      <c r="Z186" s="146">
        <v>0</v>
      </c>
      <c r="AA186" s="147">
        <f>Z186*K186</f>
        <v>0</v>
      </c>
      <c r="AR186" s="19" t="s">
        <v>239</v>
      </c>
      <c r="AT186" s="19" t="s">
        <v>154</v>
      </c>
      <c r="AU186" s="19" t="s">
        <v>108</v>
      </c>
      <c r="AY186" s="19" t="s">
        <v>152</v>
      </c>
      <c r="BE186" s="148">
        <f>IF(U186="základní",N186,0)</f>
        <v>0</v>
      </c>
      <c r="BF186" s="148">
        <f>IF(U186="snížená",N186,0)</f>
        <v>0</v>
      </c>
      <c r="BG186" s="148">
        <f>IF(U186="zákl. přenesená",N186,0)</f>
        <v>0</v>
      </c>
      <c r="BH186" s="148">
        <f>IF(U186="sníž. přenesená",N186,0)</f>
        <v>0</v>
      </c>
      <c r="BI186" s="148">
        <f>IF(U186="nulová",N186,0)</f>
        <v>0</v>
      </c>
      <c r="BJ186" s="19" t="s">
        <v>22</v>
      </c>
      <c r="BK186" s="148">
        <f>ROUND(L186*K186,2)</f>
        <v>0</v>
      </c>
      <c r="BL186" s="19" t="s">
        <v>239</v>
      </c>
      <c r="BM186" s="19" t="s">
        <v>1043</v>
      </c>
    </row>
    <row r="187" spans="2:65" s="10" customFormat="1" ht="22.5" customHeight="1">
      <c r="B187" s="149"/>
      <c r="C187" s="150"/>
      <c r="D187" s="150"/>
      <c r="E187" s="151" t="s">
        <v>5</v>
      </c>
      <c r="F187" s="233" t="s">
        <v>1040</v>
      </c>
      <c r="G187" s="234"/>
      <c r="H187" s="234"/>
      <c r="I187" s="234"/>
      <c r="J187" s="150"/>
      <c r="K187" s="152">
        <v>224.15299999999999</v>
      </c>
      <c r="L187" s="150"/>
      <c r="M187" s="150"/>
      <c r="N187" s="150"/>
      <c r="O187" s="150"/>
      <c r="P187" s="150"/>
      <c r="Q187" s="150"/>
      <c r="R187" s="153"/>
      <c r="T187" s="154"/>
      <c r="U187" s="150"/>
      <c r="V187" s="150"/>
      <c r="W187" s="150"/>
      <c r="X187" s="150"/>
      <c r="Y187" s="150"/>
      <c r="Z187" s="150"/>
      <c r="AA187" s="155"/>
      <c r="AT187" s="156" t="s">
        <v>161</v>
      </c>
      <c r="AU187" s="156" t="s">
        <v>108</v>
      </c>
      <c r="AV187" s="10" t="s">
        <v>108</v>
      </c>
      <c r="AW187" s="10" t="s">
        <v>36</v>
      </c>
      <c r="AX187" s="10" t="s">
        <v>22</v>
      </c>
      <c r="AY187" s="156" t="s">
        <v>152</v>
      </c>
    </row>
    <row r="188" spans="2:65" s="1" customFormat="1" ht="22.5" customHeight="1">
      <c r="B188" s="139"/>
      <c r="C188" s="157" t="s">
        <v>287</v>
      </c>
      <c r="D188" s="157" t="s">
        <v>181</v>
      </c>
      <c r="E188" s="158" t="s">
        <v>1044</v>
      </c>
      <c r="F188" s="235" t="s">
        <v>1045</v>
      </c>
      <c r="G188" s="235"/>
      <c r="H188" s="235"/>
      <c r="I188" s="235"/>
      <c r="J188" s="159" t="s">
        <v>169</v>
      </c>
      <c r="K188" s="160">
        <v>228.636</v>
      </c>
      <c r="L188" s="253">
        <v>0</v>
      </c>
      <c r="M188" s="254"/>
      <c r="N188" s="236">
        <f>ROUND(L188*K188,2)</f>
        <v>0</v>
      </c>
      <c r="O188" s="232"/>
      <c r="P188" s="232"/>
      <c r="Q188" s="232"/>
      <c r="R188" s="144"/>
      <c r="T188" s="145" t="s">
        <v>5</v>
      </c>
      <c r="U188" s="42" t="s">
        <v>43</v>
      </c>
      <c r="V188" s="146">
        <v>0</v>
      </c>
      <c r="W188" s="146">
        <f>V188*K188</f>
        <v>0</v>
      </c>
      <c r="X188" s="146">
        <v>2.2399999999999998E-3</v>
      </c>
      <c r="Y188" s="146">
        <f>X188*K188</f>
        <v>0.51214463999999993</v>
      </c>
      <c r="Z188" s="146">
        <v>0</v>
      </c>
      <c r="AA188" s="147">
        <f>Z188*K188</f>
        <v>0</v>
      </c>
      <c r="AR188" s="19" t="s">
        <v>317</v>
      </c>
      <c r="AT188" s="19" t="s">
        <v>181</v>
      </c>
      <c r="AU188" s="19" t="s">
        <v>108</v>
      </c>
      <c r="AY188" s="19" t="s">
        <v>152</v>
      </c>
      <c r="BE188" s="148">
        <f>IF(U188="základní",N188,0)</f>
        <v>0</v>
      </c>
      <c r="BF188" s="148">
        <f>IF(U188="snížená",N188,0)</f>
        <v>0</v>
      </c>
      <c r="BG188" s="148">
        <f>IF(U188="zákl. přenesená",N188,0)</f>
        <v>0</v>
      </c>
      <c r="BH188" s="148">
        <f>IF(U188="sníž. přenesená",N188,0)</f>
        <v>0</v>
      </c>
      <c r="BI188" s="148">
        <f>IF(U188="nulová",N188,0)</f>
        <v>0</v>
      </c>
      <c r="BJ188" s="19" t="s">
        <v>22</v>
      </c>
      <c r="BK188" s="148">
        <f>ROUND(L188*K188,2)</f>
        <v>0</v>
      </c>
      <c r="BL188" s="19" t="s">
        <v>239</v>
      </c>
      <c r="BM188" s="19" t="s">
        <v>1046</v>
      </c>
    </row>
    <row r="189" spans="2:65" s="1" customFormat="1" ht="22.5" customHeight="1">
      <c r="B189" s="139"/>
      <c r="C189" s="157" t="s">
        <v>292</v>
      </c>
      <c r="D189" s="157" t="s">
        <v>181</v>
      </c>
      <c r="E189" s="158" t="s">
        <v>1047</v>
      </c>
      <c r="F189" s="235" t="s">
        <v>1048</v>
      </c>
      <c r="G189" s="235"/>
      <c r="H189" s="235"/>
      <c r="I189" s="235"/>
      <c r="J189" s="159" t="s">
        <v>169</v>
      </c>
      <c r="K189" s="160">
        <v>228.636</v>
      </c>
      <c r="L189" s="253">
        <v>0</v>
      </c>
      <c r="M189" s="254"/>
      <c r="N189" s="236">
        <f>ROUND(L189*K189,2)</f>
        <v>0</v>
      </c>
      <c r="O189" s="232"/>
      <c r="P189" s="232"/>
      <c r="Q189" s="232"/>
      <c r="R189" s="144"/>
      <c r="T189" s="145" t="s">
        <v>5</v>
      </c>
      <c r="U189" s="42" t="s">
        <v>43</v>
      </c>
      <c r="V189" s="146">
        <v>0</v>
      </c>
      <c r="W189" s="146">
        <f>V189*K189</f>
        <v>0</v>
      </c>
      <c r="X189" s="146">
        <v>4.9100000000000003E-3</v>
      </c>
      <c r="Y189" s="146">
        <f>X189*K189</f>
        <v>1.1226027600000001</v>
      </c>
      <c r="Z189" s="146">
        <v>0</v>
      </c>
      <c r="AA189" s="147">
        <f>Z189*K189</f>
        <v>0</v>
      </c>
      <c r="AR189" s="19" t="s">
        <v>317</v>
      </c>
      <c r="AT189" s="19" t="s">
        <v>181</v>
      </c>
      <c r="AU189" s="19" t="s">
        <v>108</v>
      </c>
      <c r="AY189" s="19" t="s">
        <v>152</v>
      </c>
      <c r="BE189" s="148">
        <f>IF(U189="základní",N189,0)</f>
        <v>0</v>
      </c>
      <c r="BF189" s="148">
        <f>IF(U189="snížená",N189,0)</f>
        <v>0</v>
      </c>
      <c r="BG189" s="148">
        <f>IF(U189="zákl. přenesená",N189,0)</f>
        <v>0</v>
      </c>
      <c r="BH189" s="148">
        <f>IF(U189="sníž. přenesená",N189,0)</f>
        <v>0</v>
      </c>
      <c r="BI189" s="148">
        <f>IF(U189="nulová",N189,0)</f>
        <v>0</v>
      </c>
      <c r="BJ189" s="19" t="s">
        <v>22</v>
      </c>
      <c r="BK189" s="148">
        <f>ROUND(L189*K189,2)</f>
        <v>0</v>
      </c>
      <c r="BL189" s="19" t="s">
        <v>239</v>
      </c>
      <c r="BM189" s="19" t="s">
        <v>1049</v>
      </c>
    </row>
    <row r="190" spans="2:65" s="1" customFormat="1" ht="31.5" customHeight="1">
      <c r="B190" s="139"/>
      <c r="C190" s="140" t="s">
        <v>296</v>
      </c>
      <c r="D190" s="140" t="s">
        <v>154</v>
      </c>
      <c r="E190" s="141" t="s">
        <v>1050</v>
      </c>
      <c r="F190" s="231" t="s">
        <v>1051</v>
      </c>
      <c r="G190" s="231"/>
      <c r="H190" s="231"/>
      <c r="I190" s="231"/>
      <c r="J190" s="142" t="s">
        <v>169</v>
      </c>
      <c r="K190" s="143">
        <v>224.15299999999999</v>
      </c>
      <c r="L190" s="253">
        <v>0</v>
      </c>
      <c r="M190" s="254"/>
      <c r="N190" s="232">
        <f>ROUND(L190*K190,2)</f>
        <v>0</v>
      </c>
      <c r="O190" s="232"/>
      <c r="P190" s="232"/>
      <c r="Q190" s="232"/>
      <c r="R190" s="144"/>
      <c r="T190" s="145" t="s">
        <v>5</v>
      </c>
      <c r="U190" s="42" t="s">
        <v>43</v>
      </c>
      <c r="V190" s="146">
        <v>0.14599999999999999</v>
      </c>
      <c r="W190" s="146">
        <f>V190*K190</f>
        <v>32.726337999999998</v>
      </c>
      <c r="X190" s="146">
        <v>4.0000000000000003E-5</v>
      </c>
      <c r="Y190" s="146">
        <f>X190*K190</f>
        <v>8.966120000000001E-3</v>
      </c>
      <c r="Z190" s="146">
        <v>0</v>
      </c>
      <c r="AA190" s="147">
        <f>Z190*K190</f>
        <v>0</v>
      </c>
      <c r="AR190" s="19" t="s">
        <v>239</v>
      </c>
      <c r="AT190" s="19" t="s">
        <v>154</v>
      </c>
      <c r="AU190" s="19" t="s">
        <v>108</v>
      </c>
      <c r="AY190" s="19" t="s">
        <v>152</v>
      </c>
      <c r="BE190" s="148">
        <f>IF(U190="základní",N190,0)</f>
        <v>0</v>
      </c>
      <c r="BF190" s="148">
        <f>IF(U190="snížená",N190,0)</f>
        <v>0</v>
      </c>
      <c r="BG190" s="148">
        <f>IF(U190="zákl. přenesená",N190,0)</f>
        <v>0</v>
      </c>
      <c r="BH190" s="148">
        <f>IF(U190="sníž. přenesená",N190,0)</f>
        <v>0</v>
      </c>
      <c r="BI190" s="148">
        <f>IF(U190="nulová",N190,0)</f>
        <v>0</v>
      </c>
      <c r="BJ190" s="19" t="s">
        <v>22</v>
      </c>
      <c r="BK190" s="148">
        <f>ROUND(L190*K190,2)</f>
        <v>0</v>
      </c>
      <c r="BL190" s="19" t="s">
        <v>239</v>
      </c>
      <c r="BM190" s="19" t="s">
        <v>1052</v>
      </c>
    </row>
    <row r="191" spans="2:65" s="1" customFormat="1" ht="22.5" customHeight="1">
      <c r="B191" s="139"/>
      <c r="C191" s="157" t="s">
        <v>301</v>
      </c>
      <c r="D191" s="157" t="s">
        <v>181</v>
      </c>
      <c r="E191" s="158" t="s">
        <v>1053</v>
      </c>
      <c r="F191" s="235" t="s">
        <v>1054</v>
      </c>
      <c r="G191" s="235"/>
      <c r="H191" s="235"/>
      <c r="I191" s="235"/>
      <c r="J191" s="159" t="s">
        <v>169</v>
      </c>
      <c r="K191" s="160">
        <v>336.23</v>
      </c>
      <c r="L191" s="253">
        <v>0</v>
      </c>
      <c r="M191" s="254"/>
      <c r="N191" s="236">
        <f>ROUND(L191*K191,2)</f>
        <v>0</v>
      </c>
      <c r="O191" s="232"/>
      <c r="P191" s="232"/>
      <c r="Q191" s="232"/>
      <c r="R191" s="144"/>
      <c r="T191" s="145" t="s">
        <v>5</v>
      </c>
      <c r="U191" s="42" t="s">
        <v>43</v>
      </c>
      <c r="V191" s="146">
        <v>0</v>
      </c>
      <c r="W191" s="146">
        <f>V191*K191</f>
        <v>0</v>
      </c>
      <c r="X191" s="146">
        <v>1.7000000000000001E-4</v>
      </c>
      <c r="Y191" s="146">
        <f>X191*K191</f>
        <v>5.7159100000000004E-2</v>
      </c>
      <c r="Z191" s="146">
        <v>0</v>
      </c>
      <c r="AA191" s="147">
        <f>Z191*K191</f>
        <v>0</v>
      </c>
      <c r="AR191" s="19" t="s">
        <v>317</v>
      </c>
      <c r="AT191" s="19" t="s">
        <v>181</v>
      </c>
      <c r="AU191" s="19" t="s">
        <v>108</v>
      </c>
      <c r="AY191" s="19" t="s">
        <v>152</v>
      </c>
      <c r="BE191" s="148">
        <f>IF(U191="základní",N191,0)</f>
        <v>0</v>
      </c>
      <c r="BF191" s="148">
        <f>IF(U191="snížená",N191,0)</f>
        <v>0</v>
      </c>
      <c r="BG191" s="148">
        <f>IF(U191="zákl. přenesená",N191,0)</f>
        <v>0</v>
      </c>
      <c r="BH191" s="148">
        <f>IF(U191="sníž. přenesená",N191,0)</f>
        <v>0</v>
      </c>
      <c r="BI191" s="148">
        <f>IF(U191="nulová",N191,0)</f>
        <v>0</v>
      </c>
      <c r="BJ191" s="19" t="s">
        <v>22</v>
      </c>
      <c r="BK191" s="148">
        <f>ROUND(L191*K191,2)</f>
        <v>0</v>
      </c>
      <c r="BL191" s="19" t="s">
        <v>239</v>
      </c>
      <c r="BM191" s="19" t="s">
        <v>1055</v>
      </c>
    </row>
    <row r="192" spans="2:65" s="1" customFormat="1" ht="31.5" customHeight="1">
      <c r="B192" s="139"/>
      <c r="C192" s="140" t="s">
        <v>350</v>
      </c>
      <c r="D192" s="140" t="s">
        <v>154</v>
      </c>
      <c r="E192" s="141" t="s">
        <v>355</v>
      </c>
      <c r="F192" s="231" t="s">
        <v>356</v>
      </c>
      <c r="G192" s="231"/>
      <c r="H192" s="231"/>
      <c r="I192" s="231"/>
      <c r="J192" s="142" t="s">
        <v>340</v>
      </c>
      <c r="K192" s="143">
        <v>1274.2829999999999</v>
      </c>
      <c r="L192" s="253">
        <v>0</v>
      </c>
      <c r="M192" s="254"/>
      <c r="N192" s="232">
        <f>ROUND(L192*K192,2)</f>
        <v>0</v>
      </c>
      <c r="O192" s="232"/>
      <c r="P192" s="232"/>
      <c r="Q192" s="232"/>
      <c r="R192" s="144"/>
      <c r="T192" s="145" t="s">
        <v>5</v>
      </c>
      <c r="U192" s="42" t="s">
        <v>43</v>
      </c>
      <c r="V192" s="146">
        <v>0</v>
      </c>
      <c r="W192" s="146">
        <f>V192*K192</f>
        <v>0</v>
      </c>
      <c r="X192" s="146">
        <v>0</v>
      </c>
      <c r="Y192" s="146">
        <f>X192*K192</f>
        <v>0</v>
      </c>
      <c r="Z192" s="146">
        <v>0</v>
      </c>
      <c r="AA192" s="147">
        <f>Z192*K192</f>
        <v>0</v>
      </c>
      <c r="AR192" s="19" t="s">
        <v>239</v>
      </c>
      <c r="AT192" s="19" t="s">
        <v>154</v>
      </c>
      <c r="AU192" s="19" t="s">
        <v>108</v>
      </c>
      <c r="AY192" s="19" t="s">
        <v>152</v>
      </c>
      <c r="BE192" s="148">
        <f>IF(U192="základní",N192,0)</f>
        <v>0</v>
      </c>
      <c r="BF192" s="148">
        <f>IF(U192="snížená",N192,0)</f>
        <v>0</v>
      </c>
      <c r="BG192" s="148">
        <f>IF(U192="zákl. přenesená",N192,0)</f>
        <v>0</v>
      </c>
      <c r="BH192" s="148">
        <f>IF(U192="sníž. přenesená",N192,0)</f>
        <v>0</v>
      </c>
      <c r="BI192" s="148">
        <f>IF(U192="nulová",N192,0)</f>
        <v>0</v>
      </c>
      <c r="BJ192" s="19" t="s">
        <v>22</v>
      </c>
      <c r="BK192" s="148">
        <f>ROUND(L192*K192,2)</f>
        <v>0</v>
      </c>
      <c r="BL192" s="19" t="s">
        <v>239</v>
      </c>
      <c r="BM192" s="19" t="s">
        <v>1056</v>
      </c>
    </row>
    <row r="193" spans="2:65" s="9" customFormat="1" ht="29.85" customHeight="1">
      <c r="B193" s="128"/>
      <c r="C193" s="129"/>
      <c r="D193" s="138" t="s">
        <v>129</v>
      </c>
      <c r="E193" s="138"/>
      <c r="F193" s="138"/>
      <c r="G193" s="138"/>
      <c r="H193" s="138"/>
      <c r="I193" s="138"/>
      <c r="J193" s="138"/>
      <c r="K193" s="138"/>
      <c r="L193" s="138"/>
      <c r="M193" s="138"/>
      <c r="N193" s="241">
        <f>BK193</f>
        <v>0</v>
      </c>
      <c r="O193" s="242"/>
      <c r="P193" s="242"/>
      <c r="Q193" s="242"/>
      <c r="R193" s="131"/>
      <c r="T193" s="132"/>
      <c r="U193" s="129"/>
      <c r="V193" s="129"/>
      <c r="W193" s="133">
        <f>SUM(W194:W195)</f>
        <v>8.1000000000000014</v>
      </c>
      <c r="X193" s="129"/>
      <c r="Y193" s="133">
        <f>SUM(Y194:Y195)</f>
        <v>9.4000000000000004E-3</v>
      </c>
      <c r="Z193" s="129"/>
      <c r="AA193" s="134">
        <f>SUM(AA194:AA195)</f>
        <v>0</v>
      </c>
      <c r="AR193" s="135" t="s">
        <v>108</v>
      </c>
      <c r="AT193" s="136" t="s">
        <v>77</v>
      </c>
      <c r="AU193" s="136" t="s">
        <v>22</v>
      </c>
      <c r="AY193" s="135" t="s">
        <v>152</v>
      </c>
      <c r="BK193" s="137">
        <f>SUM(BK194:BK195)</f>
        <v>0</v>
      </c>
    </row>
    <row r="194" spans="2:65" s="1" customFormat="1" ht="31.5" customHeight="1">
      <c r="B194" s="139"/>
      <c r="C194" s="140" t="s">
        <v>358</v>
      </c>
      <c r="D194" s="140" t="s">
        <v>154</v>
      </c>
      <c r="E194" s="141" t="s">
        <v>807</v>
      </c>
      <c r="F194" s="231" t="s">
        <v>808</v>
      </c>
      <c r="G194" s="231"/>
      <c r="H194" s="231"/>
      <c r="I194" s="231"/>
      <c r="J194" s="142" t="s">
        <v>165</v>
      </c>
      <c r="K194" s="143">
        <v>20</v>
      </c>
      <c r="L194" s="253">
        <v>0</v>
      </c>
      <c r="M194" s="254"/>
      <c r="N194" s="232">
        <f>ROUND(L194*K194,2)</f>
        <v>0</v>
      </c>
      <c r="O194" s="232"/>
      <c r="P194" s="232"/>
      <c r="Q194" s="232"/>
      <c r="R194" s="144"/>
      <c r="T194" s="145" t="s">
        <v>5</v>
      </c>
      <c r="U194" s="42" t="s">
        <v>43</v>
      </c>
      <c r="V194" s="146">
        <v>0.40500000000000003</v>
      </c>
      <c r="W194" s="146">
        <f>V194*K194</f>
        <v>8.1000000000000014</v>
      </c>
      <c r="X194" s="146">
        <v>4.6999999999999999E-4</v>
      </c>
      <c r="Y194" s="146">
        <f>X194*K194</f>
        <v>9.4000000000000004E-3</v>
      </c>
      <c r="Z194" s="146">
        <v>0</v>
      </c>
      <c r="AA194" s="147">
        <f>Z194*K194</f>
        <v>0</v>
      </c>
      <c r="AR194" s="19" t="s">
        <v>239</v>
      </c>
      <c r="AT194" s="19" t="s">
        <v>154</v>
      </c>
      <c r="AU194" s="19" t="s">
        <v>108</v>
      </c>
      <c r="AY194" s="19" t="s">
        <v>152</v>
      </c>
      <c r="BE194" s="148">
        <f>IF(U194="základní",N194,0)</f>
        <v>0</v>
      </c>
      <c r="BF194" s="148">
        <f>IF(U194="snížená",N194,0)</f>
        <v>0</v>
      </c>
      <c r="BG194" s="148">
        <f>IF(U194="zákl. přenesená",N194,0)</f>
        <v>0</v>
      </c>
      <c r="BH194" s="148">
        <f>IF(U194="sníž. přenesená",N194,0)</f>
        <v>0</v>
      </c>
      <c r="BI194" s="148">
        <f>IF(U194="nulová",N194,0)</f>
        <v>0</v>
      </c>
      <c r="BJ194" s="19" t="s">
        <v>22</v>
      </c>
      <c r="BK194" s="148">
        <f>ROUND(L194*K194,2)</f>
        <v>0</v>
      </c>
      <c r="BL194" s="19" t="s">
        <v>239</v>
      </c>
      <c r="BM194" s="19" t="s">
        <v>1057</v>
      </c>
    </row>
    <row r="195" spans="2:65" s="1" customFormat="1" ht="31.5" customHeight="1">
      <c r="B195" s="139"/>
      <c r="C195" s="140" t="s">
        <v>657</v>
      </c>
      <c r="D195" s="140" t="s">
        <v>154</v>
      </c>
      <c r="E195" s="141" t="s">
        <v>372</v>
      </c>
      <c r="F195" s="231" t="s">
        <v>373</v>
      </c>
      <c r="G195" s="231"/>
      <c r="H195" s="231"/>
      <c r="I195" s="231"/>
      <c r="J195" s="142" t="s">
        <v>340</v>
      </c>
      <c r="K195" s="143">
        <v>57.2</v>
      </c>
      <c r="L195" s="253">
        <v>0</v>
      </c>
      <c r="M195" s="254"/>
      <c r="N195" s="232">
        <f>ROUND(L195*K195,2)</f>
        <v>0</v>
      </c>
      <c r="O195" s="232"/>
      <c r="P195" s="232"/>
      <c r="Q195" s="232"/>
      <c r="R195" s="144"/>
      <c r="T195" s="145" t="s">
        <v>5</v>
      </c>
      <c r="U195" s="42" t="s">
        <v>43</v>
      </c>
      <c r="V195" s="146">
        <v>0</v>
      </c>
      <c r="W195" s="146">
        <f>V195*K195</f>
        <v>0</v>
      </c>
      <c r="X195" s="146">
        <v>0</v>
      </c>
      <c r="Y195" s="146">
        <f>X195*K195</f>
        <v>0</v>
      </c>
      <c r="Z195" s="146">
        <v>0</v>
      </c>
      <c r="AA195" s="147">
        <f>Z195*K195</f>
        <v>0</v>
      </c>
      <c r="AR195" s="19" t="s">
        <v>239</v>
      </c>
      <c r="AT195" s="19" t="s">
        <v>154</v>
      </c>
      <c r="AU195" s="19" t="s">
        <v>108</v>
      </c>
      <c r="AY195" s="19" t="s">
        <v>152</v>
      </c>
      <c r="BE195" s="148">
        <f>IF(U195="základní",N195,0)</f>
        <v>0</v>
      </c>
      <c r="BF195" s="148">
        <f>IF(U195="snížená",N195,0)</f>
        <v>0</v>
      </c>
      <c r="BG195" s="148">
        <f>IF(U195="zákl. přenesená",N195,0)</f>
        <v>0</v>
      </c>
      <c r="BH195" s="148">
        <f>IF(U195="sníž. přenesená",N195,0)</f>
        <v>0</v>
      </c>
      <c r="BI195" s="148">
        <f>IF(U195="nulová",N195,0)</f>
        <v>0</v>
      </c>
      <c r="BJ195" s="19" t="s">
        <v>22</v>
      </c>
      <c r="BK195" s="148">
        <f>ROUND(L195*K195,2)</f>
        <v>0</v>
      </c>
      <c r="BL195" s="19" t="s">
        <v>239</v>
      </c>
      <c r="BM195" s="19" t="s">
        <v>1058</v>
      </c>
    </row>
    <row r="196" spans="2:65" s="9" customFormat="1" ht="29.85" customHeight="1">
      <c r="B196" s="128"/>
      <c r="C196" s="129"/>
      <c r="D196" s="138" t="s">
        <v>130</v>
      </c>
      <c r="E196" s="138"/>
      <c r="F196" s="138"/>
      <c r="G196" s="138"/>
      <c r="H196" s="138"/>
      <c r="I196" s="138"/>
      <c r="J196" s="138"/>
      <c r="K196" s="138"/>
      <c r="L196" s="138"/>
      <c r="M196" s="138"/>
      <c r="N196" s="241">
        <f>BK196</f>
        <v>0</v>
      </c>
      <c r="O196" s="242"/>
      <c r="P196" s="242"/>
      <c r="Q196" s="242"/>
      <c r="R196" s="131"/>
      <c r="T196" s="132"/>
      <c r="U196" s="129"/>
      <c r="V196" s="129"/>
      <c r="W196" s="133">
        <f>W197</f>
        <v>18.834</v>
      </c>
      <c r="X196" s="129"/>
      <c r="Y196" s="133">
        <f>Y197</f>
        <v>0</v>
      </c>
      <c r="Z196" s="129"/>
      <c r="AA196" s="134">
        <f>AA197</f>
        <v>0</v>
      </c>
      <c r="AR196" s="135" t="s">
        <v>108</v>
      </c>
      <c r="AT196" s="136" t="s">
        <v>77</v>
      </c>
      <c r="AU196" s="136" t="s">
        <v>22</v>
      </c>
      <c r="AY196" s="135" t="s">
        <v>152</v>
      </c>
      <c r="BK196" s="137">
        <f>BK197</f>
        <v>0</v>
      </c>
    </row>
    <row r="197" spans="2:65" s="1" customFormat="1" ht="22.5" customHeight="1">
      <c r="B197" s="139"/>
      <c r="C197" s="140" t="s">
        <v>400</v>
      </c>
      <c r="D197" s="140" t="s">
        <v>154</v>
      </c>
      <c r="E197" s="141" t="s">
        <v>598</v>
      </c>
      <c r="F197" s="231" t="s">
        <v>599</v>
      </c>
      <c r="G197" s="231"/>
      <c r="H197" s="231"/>
      <c r="I197" s="231"/>
      <c r="J197" s="142" t="s">
        <v>165</v>
      </c>
      <c r="K197" s="143">
        <v>43</v>
      </c>
      <c r="L197" s="253">
        <v>0</v>
      </c>
      <c r="M197" s="254"/>
      <c r="N197" s="232">
        <f>ROUND(L197*K197,2)</f>
        <v>0</v>
      </c>
      <c r="O197" s="232"/>
      <c r="P197" s="232"/>
      <c r="Q197" s="232"/>
      <c r="R197" s="144"/>
      <c r="T197" s="145" t="s">
        <v>5</v>
      </c>
      <c r="U197" s="42" t="s">
        <v>43</v>
      </c>
      <c r="V197" s="146">
        <v>0.438</v>
      </c>
      <c r="W197" s="146">
        <f>V197*K197</f>
        <v>18.834</v>
      </c>
      <c r="X197" s="146">
        <v>0</v>
      </c>
      <c r="Y197" s="146">
        <f>X197*K197</f>
        <v>0</v>
      </c>
      <c r="Z197" s="146">
        <v>0</v>
      </c>
      <c r="AA197" s="147">
        <f>Z197*K197</f>
        <v>0</v>
      </c>
      <c r="AR197" s="19" t="s">
        <v>239</v>
      </c>
      <c r="AT197" s="19" t="s">
        <v>154</v>
      </c>
      <c r="AU197" s="19" t="s">
        <v>108</v>
      </c>
      <c r="AY197" s="19" t="s">
        <v>152</v>
      </c>
      <c r="BE197" s="148">
        <f>IF(U197="základní",N197,0)</f>
        <v>0</v>
      </c>
      <c r="BF197" s="148">
        <f>IF(U197="snížená",N197,0)</f>
        <v>0</v>
      </c>
      <c r="BG197" s="148">
        <f>IF(U197="zákl. přenesená",N197,0)</f>
        <v>0</v>
      </c>
      <c r="BH197" s="148">
        <f>IF(U197="sníž. přenesená",N197,0)</f>
        <v>0</v>
      </c>
      <c r="BI197" s="148">
        <f>IF(U197="nulová",N197,0)</f>
        <v>0</v>
      </c>
      <c r="BJ197" s="19" t="s">
        <v>22</v>
      </c>
      <c r="BK197" s="148">
        <f>ROUND(L197*K197,2)</f>
        <v>0</v>
      </c>
      <c r="BL197" s="19" t="s">
        <v>239</v>
      </c>
      <c r="BM197" s="19" t="s">
        <v>1059</v>
      </c>
    </row>
    <row r="198" spans="2:65" s="9" customFormat="1" ht="29.85" customHeight="1">
      <c r="B198" s="128"/>
      <c r="C198" s="129"/>
      <c r="D198" s="138" t="s">
        <v>990</v>
      </c>
      <c r="E198" s="138"/>
      <c r="F198" s="138"/>
      <c r="G198" s="138"/>
      <c r="H198" s="138"/>
      <c r="I198" s="138"/>
      <c r="J198" s="138"/>
      <c r="K198" s="138"/>
      <c r="L198" s="138"/>
      <c r="M198" s="138"/>
      <c r="N198" s="241">
        <f>BK198</f>
        <v>0</v>
      </c>
      <c r="O198" s="242"/>
      <c r="P198" s="242"/>
      <c r="Q198" s="242"/>
      <c r="R198" s="131"/>
      <c r="T198" s="132"/>
      <c r="U198" s="129"/>
      <c r="V198" s="129"/>
      <c r="W198" s="133">
        <f>SUM(W199:W206)</f>
        <v>164.976608</v>
      </c>
      <c r="X198" s="129"/>
      <c r="Y198" s="133">
        <f>SUM(Y199:Y206)</f>
        <v>1.1330946399999999</v>
      </c>
      <c r="Z198" s="129"/>
      <c r="AA198" s="134">
        <f>SUM(AA199:AA206)</f>
        <v>0</v>
      </c>
      <c r="AR198" s="135" t="s">
        <v>108</v>
      </c>
      <c r="AT198" s="136" t="s">
        <v>77</v>
      </c>
      <c r="AU198" s="136" t="s">
        <v>22</v>
      </c>
      <c r="AY198" s="135" t="s">
        <v>152</v>
      </c>
      <c r="BK198" s="137">
        <f>SUM(BK199:BK206)</f>
        <v>0</v>
      </c>
    </row>
    <row r="199" spans="2:65" s="1" customFormat="1" ht="31.5" customHeight="1">
      <c r="B199" s="139"/>
      <c r="C199" s="140" t="s">
        <v>153</v>
      </c>
      <c r="D199" s="140" t="s">
        <v>154</v>
      </c>
      <c r="E199" s="141" t="s">
        <v>1060</v>
      </c>
      <c r="F199" s="231" t="s">
        <v>1061</v>
      </c>
      <c r="G199" s="231"/>
      <c r="H199" s="231"/>
      <c r="I199" s="231"/>
      <c r="J199" s="142" t="s">
        <v>169</v>
      </c>
      <c r="K199" s="143">
        <v>224.15299999999999</v>
      </c>
      <c r="L199" s="253">
        <v>0</v>
      </c>
      <c r="M199" s="254"/>
      <c r="N199" s="232">
        <f>ROUND(L199*K199,2)</f>
        <v>0</v>
      </c>
      <c r="O199" s="232"/>
      <c r="P199" s="232"/>
      <c r="Q199" s="232"/>
      <c r="R199" s="144"/>
      <c r="T199" s="145" t="s">
        <v>5</v>
      </c>
      <c r="U199" s="42" t="s">
        <v>43</v>
      </c>
      <c r="V199" s="146">
        <v>0.57799999999999996</v>
      </c>
      <c r="W199" s="146">
        <f>V199*K199</f>
        <v>129.56043399999999</v>
      </c>
      <c r="X199" s="146">
        <v>1.17E-3</v>
      </c>
      <c r="Y199" s="146">
        <f>X199*K199</f>
        <v>0.26225901000000001</v>
      </c>
      <c r="Z199" s="146">
        <v>0</v>
      </c>
      <c r="AA199" s="147">
        <f>Z199*K199</f>
        <v>0</v>
      </c>
      <c r="AR199" s="19" t="s">
        <v>239</v>
      </c>
      <c r="AT199" s="19" t="s">
        <v>154</v>
      </c>
      <c r="AU199" s="19" t="s">
        <v>108</v>
      </c>
      <c r="AY199" s="19" t="s">
        <v>152</v>
      </c>
      <c r="BE199" s="148">
        <f>IF(U199="základní",N199,0)</f>
        <v>0</v>
      </c>
      <c r="BF199" s="148">
        <f>IF(U199="snížená",N199,0)</f>
        <v>0</v>
      </c>
      <c r="BG199" s="148">
        <f>IF(U199="zákl. přenesená",N199,0)</f>
        <v>0</v>
      </c>
      <c r="BH199" s="148">
        <f>IF(U199="sníž. přenesená",N199,0)</f>
        <v>0</v>
      </c>
      <c r="BI199" s="148">
        <f>IF(U199="nulová",N199,0)</f>
        <v>0</v>
      </c>
      <c r="BJ199" s="19" t="s">
        <v>22</v>
      </c>
      <c r="BK199" s="148">
        <f>ROUND(L199*K199,2)</f>
        <v>0</v>
      </c>
      <c r="BL199" s="19" t="s">
        <v>239</v>
      </c>
      <c r="BM199" s="19" t="s">
        <v>1062</v>
      </c>
    </row>
    <row r="200" spans="2:65" s="10" customFormat="1" ht="22.5" customHeight="1">
      <c r="B200" s="149"/>
      <c r="C200" s="150"/>
      <c r="D200" s="150"/>
      <c r="E200" s="151" t="s">
        <v>5</v>
      </c>
      <c r="F200" s="233" t="s">
        <v>1040</v>
      </c>
      <c r="G200" s="234"/>
      <c r="H200" s="234"/>
      <c r="I200" s="234"/>
      <c r="J200" s="150"/>
      <c r="K200" s="152">
        <v>224.15299999999999</v>
      </c>
      <c r="L200" s="150"/>
      <c r="M200" s="150"/>
      <c r="N200" s="150"/>
      <c r="O200" s="150"/>
      <c r="P200" s="150"/>
      <c r="Q200" s="150"/>
      <c r="R200" s="153"/>
      <c r="T200" s="154"/>
      <c r="U200" s="150"/>
      <c r="V200" s="150"/>
      <c r="W200" s="150"/>
      <c r="X200" s="150"/>
      <c r="Y200" s="150"/>
      <c r="Z200" s="150"/>
      <c r="AA200" s="155"/>
      <c r="AT200" s="156" t="s">
        <v>161</v>
      </c>
      <c r="AU200" s="156" t="s">
        <v>108</v>
      </c>
      <c r="AV200" s="10" t="s">
        <v>108</v>
      </c>
      <c r="AW200" s="10" t="s">
        <v>36</v>
      </c>
      <c r="AX200" s="10" t="s">
        <v>22</v>
      </c>
      <c r="AY200" s="156" t="s">
        <v>152</v>
      </c>
    </row>
    <row r="201" spans="2:65" s="1" customFormat="1" ht="22.5" customHeight="1">
      <c r="B201" s="139"/>
      <c r="C201" s="157" t="s">
        <v>324</v>
      </c>
      <c r="D201" s="157" t="s">
        <v>181</v>
      </c>
      <c r="E201" s="158" t="s">
        <v>1063</v>
      </c>
      <c r="F201" s="235" t="s">
        <v>1064</v>
      </c>
      <c r="G201" s="235"/>
      <c r="H201" s="235"/>
      <c r="I201" s="235"/>
      <c r="J201" s="159" t="s">
        <v>169</v>
      </c>
      <c r="K201" s="160">
        <v>235.36099999999999</v>
      </c>
      <c r="L201" s="253">
        <v>0</v>
      </c>
      <c r="M201" s="254"/>
      <c r="N201" s="236">
        <f>ROUND(L201*K201,2)</f>
        <v>0</v>
      </c>
      <c r="O201" s="232"/>
      <c r="P201" s="232"/>
      <c r="Q201" s="232"/>
      <c r="R201" s="144"/>
      <c r="T201" s="145" t="s">
        <v>5</v>
      </c>
      <c r="U201" s="42" t="s">
        <v>43</v>
      </c>
      <c r="V201" s="146">
        <v>0</v>
      </c>
      <c r="W201" s="146">
        <f>V201*K201</f>
        <v>0</v>
      </c>
      <c r="X201" s="146">
        <v>3.5000000000000001E-3</v>
      </c>
      <c r="Y201" s="146">
        <f>X201*K201</f>
        <v>0.82376349999999998</v>
      </c>
      <c r="Z201" s="146">
        <v>0</v>
      </c>
      <c r="AA201" s="147">
        <f>Z201*K201</f>
        <v>0</v>
      </c>
      <c r="AR201" s="19" t="s">
        <v>317</v>
      </c>
      <c r="AT201" s="19" t="s">
        <v>181</v>
      </c>
      <c r="AU201" s="19" t="s">
        <v>108</v>
      </c>
      <c r="AY201" s="19" t="s">
        <v>152</v>
      </c>
      <c r="BE201" s="148">
        <f>IF(U201="základní",N201,0)</f>
        <v>0</v>
      </c>
      <c r="BF201" s="148">
        <f>IF(U201="snížená",N201,0)</f>
        <v>0</v>
      </c>
      <c r="BG201" s="148">
        <f>IF(U201="zákl. přenesená",N201,0)</f>
        <v>0</v>
      </c>
      <c r="BH201" s="148">
        <f>IF(U201="sníž. přenesená",N201,0)</f>
        <v>0</v>
      </c>
      <c r="BI201" s="148">
        <f>IF(U201="nulová",N201,0)</f>
        <v>0</v>
      </c>
      <c r="BJ201" s="19" t="s">
        <v>22</v>
      </c>
      <c r="BK201" s="148">
        <f>ROUND(L201*K201,2)</f>
        <v>0</v>
      </c>
      <c r="BL201" s="19" t="s">
        <v>239</v>
      </c>
      <c r="BM201" s="19" t="s">
        <v>1065</v>
      </c>
    </row>
    <row r="202" spans="2:65" s="1" customFormat="1" ht="44.25" customHeight="1">
      <c r="B202" s="139"/>
      <c r="C202" s="140" t="s">
        <v>328</v>
      </c>
      <c r="D202" s="140" t="s">
        <v>154</v>
      </c>
      <c r="E202" s="141" t="s">
        <v>1066</v>
      </c>
      <c r="F202" s="231" t="s">
        <v>1067</v>
      </c>
      <c r="G202" s="231"/>
      <c r="H202" s="231"/>
      <c r="I202" s="231"/>
      <c r="J202" s="142" t="s">
        <v>169</v>
      </c>
      <c r="K202" s="143">
        <v>224.15299999999999</v>
      </c>
      <c r="L202" s="253">
        <v>0</v>
      </c>
      <c r="M202" s="254"/>
      <c r="N202" s="232">
        <f>ROUND(L202*K202,2)</f>
        <v>0</v>
      </c>
      <c r="O202" s="232"/>
      <c r="P202" s="232"/>
      <c r="Q202" s="232"/>
      <c r="R202" s="144"/>
      <c r="T202" s="145" t="s">
        <v>5</v>
      </c>
      <c r="U202" s="42" t="s">
        <v>43</v>
      </c>
      <c r="V202" s="146">
        <v>0</v>
      </c>
      <c r="W202" s="146">
        <f>V202*K202</f>
        <v>0</v>
      </c>
      <c r="X202" s="146">
        <v>4.0000000000000003E-5</v>
      </c>
      <c r="Y202" s="146">
        <f>X202*K202</f>
        <v>8.966120000000001E-3</v>
      </c>
      <c r="Z202" s="146">
        <v>0</v>
      </c>
      <c r="AA202" s="147">
        <f>Z202*K202</f>
        <v>0</v>
      </c>
      <c r="AR202" s="19" t="s">
        <v>239</v>
      </c>
      <c r="AT202" s="19" t="s">
        <v>154</v>
      </c>
      <c r="AU202" s="19" t="s">
        <v>108</v>
      </c>
      <c r="AY202" s="19" t="s">
        <v>152</v>
      </c>
      <c r="BE202" s="148">
        <f>IF(U202="základní",N202,0)</f>
        <v>0</v>
      </c>
      <c r="BF202" s="148">
        <f>IF(U202="snížená",N202,0)</f>
        <v>0</v>
      </c>
      <c r="BG202" s="148">
        <f>IF(U202="zákl. přenesená",N202,0)</f>
        <v>0</v>
      </c>
      <c r="BH202" s="148">
        <f>IF(U202="sníž. přenesená",N202,0)</f>
        <v>0</v>
      </c>
      <c r="BI202" s="148">
        <f>IF(U202="nulová",N202,0)</f>
        <v>0</v>
      </c>
      <c r="BJ202" s="19" t="s">
        <v>22</v>
      </c>
      <c r="BK202" s="148">
        <f>ROUND(L202*K202,2)</f>
        <v>0</v>
      </c>
      <c r="BL202" s="19" t="s">
        <v>239</v>
      </c>
      <c r="BM202" s="19" t="s">
        <v>1068</v>
      </c>
    </row>
    <row r="203" spans="2:65" s="10" customFormat="1" ht="22.5" customHeight="1">
      <c r="B203" s="149"/>
      <c r="C203" s="150"/>
      <c r="D203" s="150"/>
      <c r="E203" s="151" t="s">
        <v>5</v>
      </c>
      <c r="F203" s="233" t="s">
        <v>1069</v>
      </c>
      <c r="G203" s="234"/>
      <c r="H203" s="234"/>
      <c r="I203" s="234"/>
      <c r="J203" s="150"/>
      <c r="K203" s="152">
        <v>224.15299999999999</v>
      </c>
      <c r="L203" s="150"/>
      <c r="M203" s="150"/>
      <c r="N203" s="150"/>
      <c r="O203" s="150"/>
      <c r="P203" s="150"/>
      <c r="Q203" s="150"/>
      <c r="R203" s="153"/>
      <c r="T203" s="154"/>
      <c r="U203" s="150"/>
      <c r="V203" s="150"/>
      <c r="W203" s="150"/>
      <c r="X203" s="150"/>
      <c r="Y203" s="150"/>
      <c r="Z203" s="150"/>
      <c r="AA203" s="155"/>
      <c r="AT203" s="156" t="s">
        <v>161</v>
      </c>
      <c r="AU203" s="156" t="s">
        <v>108</v>
      </c>
      <c r="AV203" s="10" t="s">
        <v>108</v>
      </c>
      <c r="AW203" s="10" t="s">
        <v>36</v>
      </c>
      <c r="AX203" s="10" t="s">
        <v>22</v>
      </c>
      <c r="AY203" s="156" t="s">
        <v>152</v>
      </c>
    </row>
    <row r="204" spans="2:65" s="1" customFormat="1" ht="31.5" customHeight="1">
      <c r="B204" s="139"/>
      <c r="C204" s="140" t="s">
        <v>309</v>
      </c>
      <c r="D204" s="140" t="s">
        <v>154</v>
      </c>
      <c r="E204" s="141" t="s">
        <v>1070</v>
      </c>
      <c r="F204" s="231" t="s">
        <v>1071</v>
      </c>
      <c r="G204" s="231"/>
      <c r="H204" s="231"/>
      <c r="I204" s="231"/>
      <c r="J204" s="142" t="s">
        <v>169</v>
      </c>
      <c r="K204" s="143">
        <v>224.15299999999999</v>
      </c>
      <c r="L204" s="253">
        <v>0</v>
      </c>
      <c r="M204" s="254"/>
      <c r="N204" s="232">
        <f>ROUND(L204*K204,2)</f>
        <v>0</v>
      </c>
      <c r="O204" s="232"/>
      <c r="P204" s="232"/>
      <c r="Q204" s="232"/>
      <c r="R204" s="144"/>
      <c r="T204" s="145" t="s">
        <v>5</v>
      </c>
      <c r="U204" s="42" t="s">
        <v>43</v>
      </c>
      <c r="V204" s="146">
        <v>0.158</v>
      </c>
      <c r="W204" s="146">
        <f>V204*K204</f>
        <v>35.416173999999998</v>
      </c>
      <c r="X204" s="146">
        <v>1.7000000000000001E-4</v>
      </c>
      <c r="Y204" s="146">
        <f>X204*K204</f>
        <v>3.8106010000000003E-2</v>
      </c>
      <c r="Z204" s="146">
        <v>0</v>
      </c>
      <c r="AA204" s="147">
        <f>Z204*K204</f>
        <v>0</v>
      </c>
      <c r="AR204" s="19" t="s">
        <v>239</v>
      </c>
      <c r="AT204" s="19" t="s">
        <v>154</v>
      </c>
      <c r="AU204" s="19" t="s">
        <v>108</v>
      </c>
      <c r="AY204" s="19" t="s">
        <v>152</v>
      </c>
      <c r="BE204" s="148">
        <f>IF(U204="základní",N204,0)</f>
        <v>0</v>
      </c>
      <c r="BF204" s="148">
        <f>IF(U204="snížená",N204,0)</f>
        <v>0</v>
      </c>
      <c r="BG204" s="148">
        <f>IF(U204="zákl. přenesená",N204,0)</f>
        <v>0</v>
      </c>
      <c r="BH204" s="148">
        <f>IF(U204="sníž. přenesená",N204,0)</f>
        <v>0</v>
      </c>
      <c r="BI204" s="148">
        <f>IF(U204="nulová",N204,0)</f>
        <v>0</v>
      </c>
      <c r="BJ204" s="19" t="s">
        <v>22</v>
      </c>
      <c r="BK204" s="148">
        <f>ROUND(L204*K204,2)</f>
        <v>0</v>
      </c>
      <c r="BL204" s="19" t="s">
        <v>239</v>
      </c>
      <c r="BM204" s="19" t="s">
        <v>1072</v>
      </c>
    </row>
    <row r="205" spans="2:65" s="10" customFormat="1" ht="22.5" customHeight="1">
      <c r="B205" s="149"/>
      <c r="C205" s="150"/>
      <c r="D205" s="150"/>
      <c r="E205" s="151" t="s">
        <v>5</v>
      </c>
      <c r="F205" s="233" t="s">
        <v>1040</v>
      </c>
      <c r="G205" s="234"/>
      <c r="H205" s="234"/>
      <c r="I205" s="234"/>
      <c r="J205" s="150"/>
      <c r="K205" s="152">
        <v>224.15299999999999</v>
      </c>
      <c r="L205" s="150"/>
      <c r="M205" s="150"/>
      <c r="N205" s="150"/>
      <c r="O205" s="150"/>
      <c r="P205" s="150"/>
      <c r="Q205" s="150"/>
      <c r="R205" s="153"/>
      <c r="T205" s="154"/>
      <c r="U205" s="150"/>
      <c r="V205" s="150"/>
      <c r="W205" s="150"/>
      <c r="X205" s="150"/>
      <c r="Y205" s="150"/>
      <c r="Z205" s="150"/>
      <c r="AA205" s="155"/>
      <c r="AT205" s="156" t="s">
        <v>161</v>
      </c>
      <c r="AU205" s="156" t="s">
        <v>108</v>
      </c>
      <c r="AV205" s="10" t="s">
        <v>108</v>
      </c>
      <c r="AW205" s="10" t="s">
        <v>36</v>
      </c>
      <c r="AX205" s="10" t="s">
        <v>22</v>
      </c>
      <c r="AY205" s="156" t="s">
        <v>152</v>
      </c>
    </row>
    <row r="206" spans="2:65" s="1" customFormat="1" ht="31.5" customHeight="1">
      <c r="B206" s="139"/>
      <c r="C206" s="140" t="s">
        <v>279</v>
      </c>
      <c r="D206" s="140" t="s">
        <v>154</v>
      </c>
      <c r="E206" s="141" t="s">
        <v>1073</v>
      </c>
      <c r="F206" s="231" t="s">
        <v>1074</v>
      </c>
      <c r="G206" s="231"/>
      <c r="H206" s="231"/>
      <c r="I206" s="231"/>
      <c r="J206" s="142" t="s">
        <v>340</v>
      </c>
      <c r="K206" s="143">
        <v>1771.97</v>
      </c>
      <c r="L206" s="253">
        <v>0</v>
      </c>
      <c r="M206" s="254"/>
      <c r="N206" s="232">
        <f>ROUND(L206*K206,2)</f>
        <v>0</v>
      </c>
      <c r="O206" s="232"/>
      <c r="P206" s="232"/>
      <c r="Q206" s="232"/>
      <c r="R206" s="144"/>
      <c r="T206" s="145" t="s">
        <v>5</v>
      </c>
      <c r="U206" s="42" t="s">
        <v>43</v>
      </c>
      <c r="V206" s="146">
        <v>0</v>
      </c>
      <c r="W206" s="146">
        <f>V206*K206</f>
        <v>0</v>
      </c>
      <c r="X206" s="146">
        <v>0</v>
      </c>
      <c r="Y206" s="146">
        <f>X206*K206</f>
        <v>0</v>
      </c>
      <c r="Z206" s="146">
        <v>0</v>
      </c>
      <c r="AA206" s="147">
        <f>Z206*K206</f>
        <v>0</v>
      </c>
      <c r="AR206" s="19" t="s">
        <v>239</v>
      </c>
      <c r="AT206" s="19" t="s">
        <v>154</v>
      </c>
      <c r="AU206" s="19" t="s">
        <v>108</v>
      </c>
      <c r="AY206" s="19" t="s">
        <v>152</v>
      </c>
      <c r="BE206" s="148">
        <f>IF(U206="základní",N206,0)</f>
        <v>0</v>
      </c>
      <c r="BF206" s="148">
        <f>IF(U206="snížená",N206,0)</f>
        <v>0</v>
      </c>
      <c r="BG206" s="148">
        <f>IF(U206="zákl. přenesená",N206,0)</f>
        <v>0</v>
      </c>
      <c r="BH206" s="148">
        <f>IF(U206="sníž. přenesená",N206,0)</f>
        <v>0</v>
      </c>
      <c r="BI206" s="148">
        <f>IF(U206="nulová",N206,0)</f>
        <v>0</v>
      </c>
      <c r="BJ206" s="19" t="s">
        <v>22</v>
      </c>
      <c r="BK206" s="148">
        <f>ROUND(L206*K206,2)</f>
        <v>0</v>
      </c>
      <c r="BL206" s="19" t="s">
        <v>239</v>
      </c>
      <c r="BM206" s="19" t="s">
        <v>1075</v>
      </c>
    </row>
    <row r="207" spans="2:65" s="9" customFormat="1" ht="29.85" customHeight="1">
      <c r="B207" s="128"/>
      <c r="C207" s="129"/>
      <c r="D207" s="138" t="s">
        <v>131</v>
      </c>
      <c r="E207" s="138"/>
      <c r="F207" s="138"/>
      <c r="G207" s="138"/>
      <c r="H207" s="138"/>
      <c r="I207" s="138"/>
      <c r="J207" s="138"/>
      <c r="K207" s="138"/>
      <c r="L207" s="138"/>
      <c r="M207" s="138"/>
      <c r="N207" s="241">
        <f>BK207</f>
        <v>0</v>
      </c>
      <c r="O207" s="242"/>
      <c r="P207" s="242"/>
      <c r="Q207" s="242"/>
      <c r="R207" s="131"/>
      <c r="T207" s="132"/>
      <c r="U207" s="129"/>
      <c r="V207" s="129"/>
      <c r="W207" s="133">
        <f>SUM(W208:W213)</f>
        <v>56.469300000000004</v>
      </c>
      <c r="X207" s="129"/>
      <c r="Y207" s="133">
        <f>SUM(Y208:Y213)</f>
        <v>0.21613560000000001</v>
      </c>
      <c r="Z207" s="129"/>
      <c r="AA207" s="134">
        <f>SUM(AA208:AA213)</f>
        <v>3.6072E-2</v>
      </c>
      <c r="AR207" s="135" t="s">
        <v>108</v>
      </c>
      <c r="AT207" s="136" t="s">
        <v>77</v>
      </c>
      <c r="AU207" s="136" t="s">
        <v>22</v>
      </c>
      <c r="AY207" s="135" t="s">
        <v>152</v>
      </c>
      <c r="BK207" s="137">
        <f>SUM(BK208:BK213)</f>
        <v>0</v>
      </c>
    </row>
    <row r="208" spans="2:65" s="1" customFormat="1" ht="22.5" customHeight="1">
      <c r="B208" s="139"/>
      <c r="C208" s="140" t="s">
        <v>629</v>
      </c>
      <c r="D208" s="140" t="s">
        <v>154</v>
      </c>
      <c r="E208" s="141" t="s">
        <v>385</v>
      </c>
      <c r="F208" s="231" t="s">
        <v>386</v>
      </c>
      <c r="G208" s="231"/>
      <c r="H208" s="231"/>
      <c r="I208" s="231"/>
      <c r="J208" s="142" t="s">
        <v>165</v>
      </c>
      <c r="K208" s="143">
        <v>21.6</v>
      </c>
      <c r="L208" s="253">
        <v>0</v>
      </c>
      <c r="M208" s="254"/>
      <c r="N208" s="232">
        <f>ROUND(L208*K208,2)</f>
        <v>0</v>
      </c>
      <c r="O208" s="232"/>
      <c r="P208" s="232"/>
      <c r="Q208" s="232"/>
      <c r="R208" s="144"/>
      <c r="T208" s="145" t="s">
        <v>5</v>
      </c>
      <c r="U208" s="42" t="s">
        <v>43</v>
      </c>
      <c r="V208" s="146">
        <v>0.19500000000000001</v>
      </c>
      <c r="W208" s="146">
        <f>V208*K208</f>
        <v>4.2120000000000006</v>
      </c>
      <c r="X208" s="146">
        <v>0</v>
      </c>
      <c r="Y208" s="146">
        <f>X208*K208</f>
        <v>0</v>
      </c>
      <c r="Z208" s="146">
        <v>1.67E-3</v>
      </c>
      <c r="AA208" s="147">
        <f>Z208*K208</f>
        <v>3.6072E-2</v>
      </c>
      <c r="AR208" s="19" t="s">
        <v>239</v>
      </c>
      <c r="AT208" s="19" t="s">
        <v>154</v>
      </c>
      <c r="AU208" s="19" t="s">
        <v>108</v>
      </c>
      <c r="AY208" s="19" t="s">
        <v>152</v>
      </c>
      <c r="BE208" s="148">
        <f>IF(U208="základní",N208,0)</f>
        <v>0</v>
      </c>
      <c r="BF208" s="148">
        <f>IF(U208="snížená",N208,0)</f>
        <v>0</v>
      </c>
      <c r="BG208" s="148">
        <f>IF(U208="zákl. přenesená",N208,0)</f>
        <v>0</v>
      </c>
      <c r="BH208" s="148">
        <f>IF(U208="sníž. přenesená",N208,0)</f>
        <v>0</v>
      </c>
      <c r="BI208" s="148">
        <f>IF(U208="nulová",N208,0)</f>
        <v>0</v>
      </c>
      <c r="BJ208" s="19" t="s">
        <v>22</v>
      </c>
      <c r="BK208" s="148">
        <f>ROUND(L208*K208,2)</f>
        <v>0</v>
      </c>
      <c r="BL208" s="19" t="s">
        <v>239</v>
      </c>
      <c r="BM208" s="19" t="s">
        <v>1076</v>
      </c>
    </row>
    <row r="209" spans="2:65" s="10" customFormat="1" ht="22.5" customHeight="1">
      <c r="B209" s="149"/>
      <c r="C209" s="150"/>
      <c r="D209" s="150"/>
      <c r="E209" s="151" t="s">
        <v>5</v>
      </c>
      <c r="F209" s="233" t="s">
        <v>1077</v>
      </c>
      <c r="G209" s="234"/>
      <c r="H209" s="234"/>
      <c r="I209" s="234"/>
      <c r="J209" s="150"/>
      <c r="K209" s="152">
        <v>21.6</v>
      </c>
      <c r="L209" s="150"/>
      <c r="M209" s="150"/>
      <c r="N209" s="150"/>
      <c r="O209" s="150"/>
      <c r="P209" s="150"/>
      <c r="Q209" s="150"/>
      <c r="R209" s="153"/>
      <c r="T209" s="154"/>
      <c r="U209" s="150"/>
      <c r="V209" s="150"/>
      <c r="W209" s="150"/>
      <c r="X209" s="150"/>
      <c r="Y209" s="150"/>
      <c r="Z209" s="150"/>
      <c r="AA209" s="155"/>
      <c r="AT209" s="156" t="s">
        <v>161</v>
      </c>
      <c r="AU209" s="156" t="s">
        <v>108</v>
      </c>
      <c r="AV209" s="10" t="s">
        <v>108</v>
      </c>
      <c r="AW209" s="10" t="s">
        <v>36</v>
      </c>
      <c r="AX209" s="10" t="s">
        <v>22</v>
      </c>
      <c r="AY209" s="156" t="s">
        <v>152</v>
      </c>
    </row>
    <row r="210" spans="2:65" s="1" customFormat="1" ht="31.5" customHeight="1">
      <c r="B210" s="139"/>
      <c r="C210" s="140" t="s">
        <v>495</v>
      </c>
      <c r="D210" s="140" t="s">
        <v>154</v>
      </c>
      <c r="E210" s="141" t="s">
        <v>389</v>
      </c>
      <c r="F210" s="231" t="s">
        <v>390</v>
      </c>
      <c r="G210" s="231"/>
      <c r="H210" s="231"/>
      <c r="I210" s="231"/>
      <c r="J210" s="142" t="s">
        <v>165</v>
      </c>
      <c r="K210" s="143">
        <v>21.6</v>
      </c>
      <c r="L210" s="253">
        <v>0</v>
      </c>
      <c r="M210" s="254"/>
      <c r="N210" s="232">
        <f>ROUND(L210*K210,2)</f>
        <v>0</v>
      </c>
      <c r="O210" s="232"/>
      <c r="P210" s="232"/>
      <c r="Q210" s="232"/>
      <c r="R210" s="144"/>
      <c r="T210" s="145" t="s">
        <v>5</v>
      </c>
      <c r="U210" s="42" t="s">
        <v>43</v>
      </c>
      <c r="V210" s="146">
        <v>0.34699999999999998</v>
      </c>
      <c r="W210" s="146">
        <f>V210*K210</f>
        <v>7.4951999999999996</v>
      </c>
      <c r="X210" s="146">
        <v>1.4599999999999999E-3</v>
      </c>
      <c r="Y210" s="146">
        <f>X210*K210</f>
        <v>3.1536000000000002E-2</v>
      </c>
      <c r="Z210" s="146">
        <v>0</v>
      </c>
      <c r="AA210" s="147">
        <f>Z210*K210</f>
        <v>0</v>
      </c>
      <c r="AR210" s="19" t="s">
        <v>239</v>
      </c>
      <c r="AT210" s="19" t="s">
        <v>154</v>
      </c>
      <c r="AU210" s="19" t="s">
        <v>108</v>
      </c>
      <c r="AY210" s="19" t="s">
        <v>152</v>
      </c>
      <c r="BE210" s="148">
        <f>IF(U210="základní",N210,0)</f>
        <v>0</v>
      </c>
      <c r="BF210" s="148">
        <f>IF(U210="snížená",N210,0)</f>
        <v>0</v>
      </c>
      <c r="BG210" s="148">
        <f>IF(U210="zákl. přenesená",N210,0)</f>
        <v>0</v>
      </c>
      <c r="BH210" s="148">
        <f>IF(U210="sníž. přenesená",N210,0)</f>
        <v>0</v>
      </c>
      <c r="BI210" s="148">
        <f>IF(U210="nulová",N210,0)</f>
        <v>0</v>
      </c>
      <c r="BJ210" s="19" t="s">
        <v>22</v>
      </c>
      <c r="BK210" s="148">
        <f>ROUND(L210*K210,2)</f>
        <v>0</v>
      </c>
      <c r="BL210" s="19" t="s">
        <v>239</v>
      </c>
      <c r="BM210" s="19" t="s">
        <v>1078</v>
      </c>
    </row>
    <row r="211" spans="2:65" s="1" customFormat="1" ht="44.25" customHeight="1">
      <c r="B211" s="139"/>
      <c r="C211" s="140" t="s">
        <v>458</v>
      </c>
      <c r="D211" s="140" t="s">
        <v>154</v>
      </c>
      <c r="E211" s="141" t="s">
        <v>1079</v>
      </c>
      <c r="F211" s="231" t="s">
        <v>1080</v>
      </c>
      <c r="G211" s="231"/>
      <c r="H211" s="231"/>
      <c r="I211" s="231"/>
      <c r="J211" s="142" t="s">
        <v>165</v>
      </c>
      <c r="K211" s="143">
        <v>53.34</v>
      </c>
      <c r="L211" s="253">
        <v>0</v>
      </c>
      <c r="M211" s="254"/>
      <c r="N211" s="232">
        <f>ROUND(L211*K211,2)</f>
        <v>0</v>
      </c>
      <c r="O211" s="232"/>
      <c r="P211" s="232"/>
      <c r="Q211" s="232"/>
      <c r="R211" s="144"/>
      <c r="T211" s="145" t="s">
        <v>5</v>
      </c>
      <c r="U211" s="42" t="s">
        <v>43</v>
      </c>
      <c r="V211" s="146">
        <v>0.56499999999999995</v>
      </c>
      <c r="W211" s="146">
        <f>V211*K211</f>
        <v>30.1371</v>
      </c>
      <c r="X211" s="146">
        <v>1.9400000000000001E-3</v>
      </c>
      <c r="Y211" s="146">
        <f>X211*K211</f>
        <v>0.10347960000000002</v>
      </c>
      <c r="Z211" s="146">
        <v>0</v>
      </c>
      <c r="AA211" s="147">
        <f>Z211*K211</f>
        <v>0</v>
      </c>
      <c r="AR211" s="19" t="s">
        <v>239</v>
      </c>
      <c r="AT211" s="19" t="s">
        <v>154</v>
      </c>
      <c r="AU211" s="19" t="s">
        <v>108</v>
      </c>
      <c r="AY211" s="19" t="s">
        <v>152</v>
      </c>
      <c r="BE211" s="148">
        <f>IF(U211="základní",N211,0)</f>
        <v>0</v>
      </c>
      <c r="BF211" s="148">
        <f>IF(U211="snížená",N211,0)</f>
        <v>0</v>
      </c>
      <c r="BG211" s="148">
        <f>IF(U211="zákl. přenesená",N211,0)</f>
        <v>0</v>
      </c>
      <c r="BH211" s="148">
        <f>IF(U211="sníž. přenesená",N211,0)</f>
        <v>0</v>
      </c>
      <c r="BI211" s="148">
        <f>IF(U211="nulová",N211,0)</f>
        <v>0</v>
      </c>
      <c r="BJ211" s="19" t="s">
        <v>22</v>
      </c>
      <c r="BK211" s="148">
        <f>ROUND(L211*K211,2)</f>
        <v>0</v>
      </c>
      <c r="BL211" s="19" t="s">
        <v>239</v>
      </c>
      <c r="BM211" s="19" t="s">
        <v>1081</v>
      </c>
    </row>
    <row r="212" spans="2:65" s="1" customFormat="1" ht="44.25" customHeight="1">
      <c r="B212" s="139"/>
      <c r="C212" s="140" t="s">
        <v>603</v>
      </c>
      <c r="D212" s="140" t="s">
        <v>154</v>
      </c>
      <c r="E212" s="141" t="s">
        <v>1082</v>
      </c>
      <c r="F212" s="231" t="s">
        <v>1083</v>
      </c>
      <c r="G212" s="231"/>
      <c r="H212" s="231"/>
      <c r="I212" s="231"/>
      <c r="J212" s="142" t="s">
        <v>165</v>
      </c>
      <c r="K212" s="143">
        <v>13</v>
      </c>
      <c r="L212" s="253">
        <v>0</v>
      </c>
      <c r="M212" s="254"/>
      <c r="N212" s="232">
        <f>ROUND(L212*K212,2)</f>
        <v>0</v>
      </c>
      <c r="O212" s="232"/>
      <c r="P212" s="232"/>
      <c r="Q212" s="232"/>
      <c r="R212" s="144"/>
      <c r="T212" s="145" t="s">
        <v>5</v>
      </c>
      <c r="U212" s="42" t="s">
        <v>43</v>
      </c>
      <c r="V212" s="146">
        <v>1.125</v>
      </c>
      <c r="W212" s="146">
        <f>V212*K212</f>
        <v>14.625</v>
      </c>
      <c r="X212" s="146">
        <v>6.2399999999999999E-3</v>
      </c>
      <c r="Y212" s="146">
        <f>X212*K212</f>
        <v>8.1119999999999998E-2</v>
      </c>
      <c r="Z212" s="146">
        <v>0</v>
      </c>
      <c r="AA212" s="147">
        <f>Z212*K212</f>
        <v>0</v>
      </c>
      <c r="AR212" s="19" t="s">
        <v>239</v>
      </c>
      <c r="AT212" s="19" t="s">
        <v>154</v>
      </c>
      <c r="AU212" s="19" t="s">
        <v>108</v>
      </c>
      <c r="AY212" s="19" t="s">
        <v>152</v>
      </c>
      <c r="BE212" s="148">
        <f>IF(U212="základní",N212,0)</f>
        <v>0</v>
      </c>
      <c r="BF212" s="148">
        <f>IF(U212="snížená",N212,0)</f>
        <v>0</v>
      </c>
      <c r="BG212" s="148">
        <f>IF(U212="zákl. přenesená",N212,0)</f>
        <v>0</v>
      </c>
      <c r="BH212" s="148">
        <f>IF(U212="sníž. přenesená",N212,0)</f>
        <v>0</v>
      </c>
      <c r="BI212" s="148">
        <f>IF(U212="nulová",N212,0)</f>
        <v>0</v>
      </c>
      <c r="BJ212" s="19" t="s">
        <v>22</v>
      </c>
      <c r="BK212" s="148">
        <f>ROUND(L212*K212,2)</f>
        <v>0</v>
      </c>
      <c r="BL212" s="19" t="s">
        <v>239</v>
      </c>
      <c r="BM212" s="19" t="s">
        <v>1084</v>
      </c>
    </row>
    <row r="213" spans="2:65" s="1" customFormat="1" ht="31.5" customHeight="1">
      <c r="B213" s="139"/>
      <c r="C213" s="140" t="s">
        <v>354</v>
      </c>
      <c r="D213" s="140" t="s">
        <v>154</v>
      </c>
      <c r="E213" s="141" t="s">
        <v>397</v>
      </c>
      <c r="F213" s="231" t="s">
        <v>398</v>
      </c>
      <c r="G213" s="231"/>
      <c r="H213" s="231"/>
      <c r="I213" s="231"/>
      <c r="J213" s="142" t="s">
        <v>340</v>
      </c>
      <c r="K213" s="143">
        <v>515.59400000000005</v>
      </c>
      <c r="L213" s="253">
        <v>0</v>
      </c>
      <c r="M213" s="254"/>
      <c r="N213" s="232">
        <f>ROUND(L213*K213,2)</f>
        <v>0</v>
      </c>
      <c r="O213" s="232"/>
      <c r="P213" s="232"/>
      <c r="Q213" s="232"/>
      <c r="R213" s="144"/>
      <c r="T213" s="145" t="s">
        <v>5</v>
      </c>
      <c r="U213" s="42" t="s">
        <v>43</v>
      </c>
      <c r="V213" s="146">
        <v>0</v>
      </c>
      <c r="W213" s="146">
        <f>V213*K213</f>
        <v>0</v>
      </c>
      <c r="X213" s="146">
        <v>0</v>
      </c>
      <c r="Y213" s="146">
        <f>X213*K213</f>
        <v>0</v>
      </c>
      <c r="Z213" s="146">
        <v>0</v>
      </c>
      <c r="AA213" s="147">
        <f>Z213*K213</f>
        <v>0</v>
      </c>
      <c r="AR213" s="19" t="s">
        <v>239</v>
      </c>
      <c r="AT213" s="19" t="s">
        <v>154</v>
      </c>
      <c r="AU213" s="19" t="s">
        <v>108</v>
      </c>
      <c r="AY213" s="19" t="s">
        <v>152</v>
      </c>
      <c r="BE213" s="148">
        <f>IF(U213="základní",N213,0)</f>
        <v>0</v>
      </c>
      <c r="BF213" s="148">
        <f>IF(U213="snížená",N213,0)</f>
        <v>0</v>
      </c>
      <c r="BG213" s="148">
        <f>IF(U213="zákl. přenesená",N213,0)</f>
        <v>0</v>
      </c>
      <c r="BH213" s="148">
        <f>IF(U213="sníž. přenesená",N213,0)</f>
        <v>0</v>
      </c>
      <c r="BI213" s="148">
        <f>IF(U213="nulová",N213,0)</f>
        <v>0</v>
      </c>
      <c r="BJ213" s="19" t="s">
        <v>22</v>
      </c>
      <c r="BK213" s="148">
        <f>ROUND(L213*K213,2)</f>
        <v>0</v>
      </c>
      <c r="BL213" s="19" t="s">
        <v>239</v>
      </c>
      <c r="BM213" s="19" t="s">
        <v>1085</v>
      </c>
    </row>
    <row r="214" spans="2:65" s="9" customFormat="1" ht="29.85" customHeight="1">
      <c r="B214" s="128"/>
      <c r="C214" s="129"/>
      <c r="D214" s="138" t="s">
        <v>133</v>
      </c>
      <c r="E214" s="138"/>
      <c r="F214" s="138"/>
      <c r="G214" s="138"/>
      <c r="H214" s="138"/>
      <c r="I214" s="138"/>
      <c r="J214" s="138"/>
      <c r="K214" s="138"/>
      <c r="L214" s="138"/>
      <c r="M214" s="138"/>
      <c r="N214" s="241">
        <f>BK214</f>
        <v>0</v>
      </c>
      <c r="O214" s="242"/>
      <c r="P214" s="242"/>
      <c r="Q214" s="242"/>
      <c r="R214" s="131"/>
      <c r="T214" s="132"/>
      <c r="U214" s="129"/>
      <c r="V214" s="129"/>
      <c r="W214" s="133">
        <f>SUM(W215:W221)</f>
        <v>94.957920000000001</v>
      </c>
      <c r="X214" s="129"/>
      <c r="Y214" s="133">
        <f>SUM(Y215:Y221)</f>
        <v>1.4057280000000003</v>
      </c>
      <c r="Z214" s="129"/>
      <c r="AA214" s="134">
        <f>SUM(AA215:AA221)</f>
        <v>0</v>
      </c>
      <c r="AR214" s="135" t="s">
        <v>108</v>
      </c>
      <c r="AT214" s="136" t="s">
        <v>77</v>
      </c>
      <c r="AU214" s="136" t="s">
        <v>22</v>
      </c>
      <c r="AY214" s="135" t="s">
        <v>152</v>
      </c>
      <c r="BK214" s="137">
        <f>SUM(BK215:BK221)</f>
        <v>0</v>
      </c>
    </row>
    <row r="215" spans="2:65" s="1" customFormat="1" ht="31.5" customHeight="1">
      <c r="B215" s="139"/>
      <c r="C215" s="140" t="s">
        <v>379</v>
      </c>
      <c r="D215" s="140" t="s">
        <v>154</v>
      </c>
      <c r="E215" s="141" t="s">
        <v>417</v>
      </c>
      <c r="F215" s="231" t="s">
        <v>418</v>
      </c>
      <c r="G215" s="231"/>
      <c r="H215" s="231"/>
      <c r="I215" s="231"/>
      <c r="J215" s="142" t="s">
        <v>169</v>
      </c>
      <c r="K215" s="143">
        <v>51.84</v>
      </c>
      <c r="L215" s="253">
        <v>0</v>
      </c>
      <c r="M215" s="254"/>
      <c r="N215" s="232">
        <f>ROUND(L215*K215,2)</f>
        <v>0</v>
      </c>
      <c r="O215" s="232"/>
      <c r="P215" s="232"/>
      <c r="Q215" s="232"/>
      <c r="R215" s="144"/>
      <c r="T215" s="145" t="s">
        <v>5</v>
      </c>
      <c r="U215" s="42" t="s">
        <v>43</v>
      </c>
      <c r="V215" s="146">
        <v>1.6879999999999999</v>
      </c>
      <c r="W215" s="146">
        <f>V215*K215</f>
        <v>87.505920000000003</v>
      </c>
      <c r="X215" s="146">
        <v>2.5000000000000001E-4</v>
      </c>
      <c r="Y215" s="146">
        <f>X215*K215</f>
        <v>1.2960000000000001E-2</v>
      </c>
      <c r="Z215" s="146">
        <v>0</v>
      </c>
      <c r="AA215" s="147">
        <f>Z215*K215</f>
        <v>0</v>
      </c>
      <c r="AR215" s="19" t="s">
        <v>239</v>
      </c>
      <c r="AT215" s="19" t="s">
        <v>154</v>
      </c>
      <c r="AU215" s="19" t="s">
        <v>108</v>
      </c>
      <c r="AY215" s="19" t="s">
        <v>152</v>
      </c>
      <c r="BE215" s="148">
        <f>IF(U215="základní",N215,0)</f>
        <v>0</v>
      </c>
      <c r="BF215" s="148">
        <f>IF(U215="snížená",N215,0)</f>
        <v>0</v>
      </c>
      <c r="BG215" s="148">
        <f>IF(U215="zákl. přenesená",N215,0)</f>
        <v>0</v>
      </c>
      <c r="BH215" s="148">
        <f>IF(U215="sníž. přenesená",N215,0)</f>
        <v>0</v>
      </c>
      <c r="BI215" s="148">
        <f>IF(U215="nulová",N215,0)</f>
        <v>0</v>
      </c>
      <c r="BJ215" s="19" t="s">
        <v>22</v>
      </c>
      <c r="BK215" s="148">
        <f>ROUND(L215*K215,2)</f>
        <v>0</v>
      </c>
      <c r="BL215" s="19" t="s">
        <v>239</v>
      </c>
      <c r="BM215" s="19" t="s">
        <v>1086</v>
      </c>
    </row>
    <row r="216" spans="2:65" s="10" customFormat="1" ht="22.5" customHeight="1">
      <c r="B216" s="149"/>
      <c r="C216" s="150"/>
      <c r="D216" s="150"/>
      <c r="E216" s="151" t="s">
        <v>5</v>
      </c>
      <c r="F216" s="233" t="s">
        <v>1014</v>
      </c>
      <c r="G216" s="234"/>
      <c r="H216" s="234"/>
      <c r="I216" s="234"/>
      <c r="J216" s="150"/>
      <c r="K216" s="152">
        <v>51.84</v>
      </c>
      <c r="L216" s="150"/>
      <c r="M216" s="150"/>
      <c r="N216" s="150"/>
      <c r="O216" s="150"/>
      <c r="P216" s="150"/>
      <c r="Q216" s="150"/>
      <c r="R216" s="153"/>
      <c r="T216" s="154"/>
      <c r="U216" s="150"/>
      <c r="V216" s="150"/>
      <c r="W216" s="150"/>
      <c r="X216" s="150"/>
      <c r="Y216" s="150"/>
      <c r="Z216" s="150"/>
      <c r="AA216" s="155"/>
      <c r="AT216" s="156" t="s">
        <v>161</v>
      </c>
      <c r="AU216" s="156" t="s">
        <v>108</v>
      </c>
      <c r="AV216" s="10" t="s">
        <v>108</v>
      </c>
      <c r="AW216" s="10" t="s">
        <v>36</v>
      </c>
      <c r="AX216" s="10" t="s">
        <v>22</v>
      </c>
      <c r="AY216" s="156" t="s">
        <v>152</v>
      </c>
    </row>
    <row r="217" spans="2:65" s="1" customFormat="1" ht="22.5" customHeight="1">
      <c r="B217" s="139"/>
      <c r="C217" s="157" t="s">
        <v>384</v>
      </c>
      <c r="D217" s="157" t="s">
        <v>181</v>
      </c>
      <c r="E217" s="158" t="s">
        <v>421</v>
      </c>
      <c r="F217" s="235" t="s">
        <v>422</v>
      </c>
      <c r="G217" s="235"/>
      <c r="H217" s="235"/>
      <c r="I217" s="235"/>
      <c r="J217" s="159" t="s">
        <v>169</v>
      </c>
      <c r="K217" s="160">
        <v>51.84</v>
      </c>
      <c r="L217" s="253">
        <v>0</v>
      </c>
      <c r="M217" s="254"/>
      <c r="N217" s="236">
        <f>ROUND(L217*K217,2)</f>
        <v>0</v>
      </c>
      <c r="O217" s="232"/>
      <c r="P217" s="232"/>
      <c r="Q217" s="232"/>
      <c r="R217" s="144"/>
      <c r="T217" s="145" t="s">
        <v>5</v>
      </c>
      <c r="U217" s="42" t="s">
        <v>43</v>
      </c>
      <c r="V217" s="146">
        <v>0</v>
      </c>
      <c r="W217" s="146">
        <f>V217*K217</f>
        <v>0</v>
      </c>
      <c r="X217" s="146">
        <v>2.52E-2</v>
      </c>
      <c r="Y217" s="146">
        <f>X217*K217</f>
        <v>1.3063680000000002</v>
      </c>
      <c r="Z217" s="146">
        <v>0</v>
      </c>
      <c r="AA217" s="147">
        <f>Z217*K217</f>
        <v>0</v>
      </c>
      <c r="AR217" s="19" t="s">
        <v>317</v>
      </c>
      <c r="AT217" s="19" t="s">
        <v>181</v>
      </c>
      <c r="AU217" s="19" t="s">
        <v>108</v>
      </c>
      <c r="AY217" s="19" t="s">
        <v>152</v>
      </c>
      <c r="BE217" s="148">
        <f>IF(U217="základní",N217,0)</f>
        <v>0</v>
      </c>
      <c r="BF217" s="148">
        <f>IF(U217="snížená",N217,0)</f>
        <v>0</v>
      </c>
      <c r="BG217" s="148">
        <f>IF(U217="zákl. přenesená",N217,0)</f>
        <v>0</v>
      </c>
      <c r="BH217" s="148">
        <f>IF(U217="sníž. přenesená",N217,0)</f>
        <v>0</v>
      </c>
      <c r="BI217" s="148">
        <f>IF(U217="nulová",N217,0)</f>
        <v>0</v>
      </c>
      <c r="BJ217" s="19" t="s">
        <v>22</v>
      </c>
      <c r="BK217" s="148">
        <f>ROUND(L217*K217,2)</f>
        <v>0</v>
      </c>
      <c r="BL217" s="19" t="s">
        <v>239</v>
      </c>
      <c r="BM217" s="19" t="s">
        <v>1087</v>
      </c>
    </row>
    <row r="218" spans="2:65" s="1" customFormat="1" ht="31.5" customHeight="1">
      <c r="B218" s="139"/>
      <c r="C218" s="140" t="s">
        <v>416</v>
      </c>
      <c r="D218" s="140" t="s">
        <v>154</v>
      </c>
      <c r="E218" s="141" t="s">
        <v>459</v>
      </c>
      <c r="F218" s="231" t="s">
        <v>460</v>
      </c>
      <c r="G218" s="231"/>
      <c r="H218" s="231"/>
      <c r="I218" s="231"/>
      <c r="J218" s="142" t="s">
        <v>165</v>
      </c>
      <c r="K218" s="143">
        <v>21.6</v>
      </c>
      <c r="L218" s="253">
        <v>0</v>
      </c>
      <c r="M218" s="254"/>
      <c r="N218" s="232">
        <f>ROUND(L218*K218,2)</f>
        <v>0</v>
      </c>
      <c r="O218" s="232"/>
      <c r="P218" s="232"/>
      <c r="Q218" s="232"/>
      <c r="R218" s="144"/>
      <c r="T218" s="145" t="s">
        <v>5</v>
      </c>
      <c r="U218" s="42" t="s">
        <v>43</v>
      </c>
      <c r="V218" s="146">
        <v>0.34499999999999997</v>
      </c>
      <c r="W218" s="146">
        <f>V218*K218</f>
        <v>7.452</v>
      </c>
      <c r="X218" s="146">
        <v>0</v>
      </c>
      <c r="Y218" s="146">
        <f>X218*K218</f>
        <v>0</v>
      </c>
      <c r="Z218" s="146">
        <v>0</v>
      </c>
      <c r="AA218" s="147">
        <f>Z218*K218</f>
        <v>0</v>
      </c>
      <c r="AR218" s="19" t="s">
        <v>239</v>
      </c>
      <c r="AT218" s="19" t="s">
        <v>154</v>
      </c>
      <c r="AU218" s="19" t="s">
        <v>108</v>
      </c>
      <c r="AY218" s="19" t="s">
        <v>152</v>
      </c>
      <c r="BE218" s="148">
        <f>IF(U218="základní",N218,0)</f>
        <v>0</v>
      </c>
      <c r="BF218" s="148">
        <f>IF(U218="snížená",N218,0)</f>
        <v>0</v>
      </c>
      <c r="BG218" s="148">
        <f>IF(U218="zákl. přenesená",N218,0)</f>
        <v>0</v>
      </c>
      <c r="BH218" s="148">
        <f>IF(U218="sníž. přenesená",N218,0)</f>
        <v>0</v>
      </c>
      <c r="BI218" s="148">
        <f>IF(U218="nulová",N218,0)</f>
        <v>0</v>
      </c>
      <c r="BJ218" s="19" t="s">
        <v>22</v>
      </c>
      <c r="BK218" s="148">
        <f>ROUND(L218*K218,2)</f>
        <v>0</v>
      </c>
      <c r="BL218" s="19" t="s">
        <v>239</v>
      </c>
      <c r="BM218" s="19" t="s">
        <v>1088</v>
      </c>
    </row>
    <row r="219" spans="2:65" s="10" customFormat="1" ht="22.5" customHeight="1">
      <c r="B219" s="149"/>
      <c r="C219" s="150"/>
      <c r="D219" s="150"/>
      <c r="E219" s="151" t="s">
        <v>5</v>
      </c>
      <c r="F219" s="233" t="s">
        <v>1077</v>
      </c>
      <c r="G219" s="234"/>
      <c r="H219" s="234"/>
      <c r="I219" s="234"/>
      <c r="J219" s="150"/>
      <c r="K219" s="152">
        <v>21.6</v>
      </c>
      <c r="L219" s="150"/>
      <c r="M219" s="150"/>
      <c r="N219" s="150"/>
      <c r="O219" s="150"/>
      <c r="P219" s="150"/>
      <c r="Q219" s="150"/>
      <c r="R219" s="153"/>
      <c r="T219" s="154"/>
      <c r="U219" s="150"/>
      <c r="V219" s="150"/>
      <c r="W219" s="150"/>
      <c r="X219" s="150"/>
      <c r="Y219" s="150"/>
      <c r="Z219" s="150"/>
      <c r="AA219" s="155"/>
      <c r="AT219" s="156" t="s">
        <v>161</v>
      </c>
      <c r="AU219" s="156" t="s">
        <v>108</v>
      </c>
      <c r="AV219" s="10" t="s">
        <v>108</v>
      </c>
      <c r="AW219" s="10" t="s">
        <v>36</v>
      </c>
      <c r="AX219" s="10" t="s">
        <v>22</v>
      </c>
      <c r="AY219" s="156" t="s">
        <v>152</v>
      </c>
    </row>
    <row r="220" spans="2:65" s="1" customFormat="1" ht="31.5" customHeight="1">
      <c r="B220" s="139"/>
      <c r="C220" s="157" t="s">
        <v>420</v>
      </c>
      <c r="D220" s="157" t="s">
        <v>181</v>
      </c>
      <c r="E220" s="158" t="s">
        <v>869</v>
      </c>
      <c r="F220" s="235" t="s">
        <v>870</v>
      </c>
      <c r="G220" s="235"/>
      <c r="H220" s="235"/>
      <c r="I220" s="235"/>
      <c r="J220" s="159" t="s">
        <v>165</v>
      </c>
      <c r="K220" s="160">
        <v>21.6</v>
      </c>
      <c r="L220" s="253">
        <v>0</v>
      </c>
      <c r="M220" s="254"/>
      <c r="N220" s="236">
        <f>ROUND(L220*K220,2)</f>
        <v>0</v>
      </c>
      <c r="O220" s="232"/>
      <c r="P220" s="232"/>
      <c r="Q220" s="232"/>
      <c r="R220" s="144"/>
      <c r="T220" s="145" t="s">
        <v>5</v>
      </c>
      <c r="U220" s="42" t="s">
        <v>43</v>
      </c>
      <c r="V220" s="146">
        <v>0</v>
      </c>
      <c r="W220" s="146">
        <f>V220*K220</f>
        <v>0</v>
      </c>
      <c r="X220" s="146">
        <v>4.0000000000000001E-3</v>
      </c>
      <c r="Y220" s="146">
        <f>X220*K220</f>
        <v>8.6400000000000005E-2</v>
      </c>
      <c r="Z220" s="146">
        <v>0</v>
      </c>
      <c r="AA220" s="147">
        <f>Z220*K220</f>
        <v>0</v>
      </c>
      <c r="AR220" s="19" t="s">
        <v>317</v>
      </c>
      <c r="AT220" s="19" t="s">
        <v>181</v>
      </c>
      <c r="AU220" s="19" t="s">
        <v>108</v>
      </c>
      <c r="AY220" s="19" t="s">
        <v>152</v>
      </c>
      <c r="BE220" s="148">
        <f>IF(U220="základní",N220,0)</f>
        <v>0</v>
      </c>
      <c r="BF220" s="148">
        <f>IF(U220="snížená",N220,0)</f>
        <v>0</v>
      </c>
      <c r="BG220" s="148">
        <f>IF(U220="zákl. přenesená",N220,0)</f>
        <v>0</v>
      </c>
      <c r="BH220" s="148">
        <f>IF(U220="sníž. přenesená",N220,0)</f>
        <v>0</v>
      </c>
      <c r="BI220" s="148">
        <f>IF(U220="nulová",N220,0)</f>
        <v>0</v>
      </c>
      <c r="BJ220" s="19" t="s">
        <v>22</v>
      </c>
      <c r="BK220" s="148">
        <f>ROUND(L220*K220,2)</f>
        <v>0</v>
      </c>
      <c r="BL220" s="19" t="s">
        <v>239</v>
      </c>
      <c r="BM220" s="19" t="s">
        <v>1089</v>
      </c>
    </row>
    <row r="221" spans="2:65" s="1" customFormat="1" ht="31.5" customHeight="1">
      <c r="B221" s="139"/>
      <c r="C221" s="140" t="s">
        <v>606</v>
      </c>
      <c r="D221" s="140" t="s">
        <v>154</v>
      </c>
      <c r="E221" s="141" t="s">
        <v>467</v>
      </c>
      <c r="F221" s="231" t="s">
        <v>468</v>
      </c>
      <c r="G221" s="231"/>
      <c r="H221" s="231"/>
      <c r="I221" s="231"/>
      <c r="J221" s="142" t="s">
        <v>340</v>
      </c>
      <c r="K221" s="143">
        <v>3207.3409999999999</v>
      </c>
      <c r="L221" s="253">
        <v>0</v>
      </c>
      <c r="M221" s="254"/>
      <c r="N221" s="232">
        <f>ROUND(L221*K221,2)</f>
        <v>0</v>
      </c>
      <c r="O221" s="232"/>
      <c r="P221" s="232"/>
      <c r="Q221" s="232"/>
      <c r="R221" s="144"/>
      <c r="T221" s="145" t="s">
        <v>5</v>
      </c>
      <c r="U221" s="42" t="s">
        <v>43</v>
      </c>
      <c r="V221" s="146">
        <v>0</v>
      </c>
      <c r="W221" s="146">
        <f>V221*K221</f>
        <v>0</v>
      </c>
      <c r="X221" s="146">
        <v>0</v>
      </c>
      <c r="Y221" s="146">
        <f>X221*K221</f>
        <v>0</v>
      </c>
      <c r="Z221" s="146">
        <v>0</v>
      </c>
      <c r="AA221" s="147">
        <f>Z221*K221</f>
        <v>0</v>
      </c>
      <c r="AR221" s="19" t="s">
        <v>239</v>
      </c>
      <c r="AT221" s="19" t="s">
        <v>154</v>
      </c>
      <c r="AU221" s="19" t="s">
        <v>108</v>
      </c>
      <c r="AY221" s="19" t="s">
        <v>152</v>
      </c>
      <c r="BE221" s="148">
        <f>IF(U221="základní",N221,0)</f>
        <v>0</v>
      </c>
      <c r="BF221" s="148">
        <f>IF(U221="snížená",N221,0)</f>
        <v>0</v>
      </c>
      <c r="BG221" s="148">
        <f>IF(U221="zákl. přenesená",N221,0)</f>
        <v>0</v>
      </c>
      <c r="BH221" s="148">
        <f>IF(U221="sníž. přenesená",N221,0)</f>
        <v>0</v>
      </c>
      <c r="BI221" s="148">
        <f>IF(U221="nulová",N221,0)</f>
        <v>0</v>
      </c>
      <c r="BJ221" s="19" t="s">
        <v>22</v>
      </c>
      <c r="BK221" s="148">
        <f>ROUND(L221*K221,2)</f>
        <v>0</v>
      </c>
      <c r="BL221" s="19" t="s">
        <v>239</v>
      </c>
      <c r="BM221" s="19" t="s">
        <v>1090</v>
      </c>
    </row>
    <row r="222" spans="2:65" s="9" customFormat="1" ht="29.85" customHeight="1">
      <c r="B222" s="128"/>
      <c r="C222" s="129"/>
      <c r="D222" s="138" t="s">
        <v>134</v>
      </c>
      <c r="E222" s="138"/>
      <c r="F222" s="138"/>
      <c r="G222" s="138"/>
      <c r="H222" s="138"/>
      <c r="I222" s="138"/>
      <c r="J222" s="138"/>
      <c r="K222" s="138"/>
      <c r="L222" s="138"/>
      <c r="M222" s="138"/>
      <c r="N222" s="241">
        <f>BK222</f>
        <v>0</v>
      </c>
      <c r="O222" s="242"/>
      <c r="P222" s="242"/>
      <c r="Q222" s="242"/>
      <c r="R222" s="131"/>
      <c r="T222" s="132"/>
      <c r="U222" s="129"/>
      <c r="V222" s="129"/>
      <c r="W222" s="133">
        <f>SUM(W223:W228)</f>
        <v>74.913724999999999</v>
      </c>
      <c r="X222" s="129"/>
      <c r="Y222" s="133">
        <f>SUM(Y223:Y228)</f>
        <v>0.25619999999999998</v>
      </c>
      <c r="Z222" s="129"/>
      <c r="AA222" s="134">
        <f>SUM(AA223:AA228)</f>
        <v>12.776721</v>
      </c>
      <c r="AR222" s="135" t="s">
        <v>108</v>
      </c>
      <c r="AT222" s="136" t="s">
        <v>77</v>
      </c>
      <c r="AU222" s="136" t="s">
        <v>22</v>
      </c>
      <c r="AY222" s="135" t="s">
        <v>152</v>
      </c>
      <c r="BK222" s="137">
        <f>SUM(BK223:BK228)</f>
        <v>0</v>
      </c>
    </row>
    <row r="223" spans="2:65" s="1" customFormat="1" ht="22.5" customHeight="1">
      <c r="B223" s="139"/>
      <c r="C223" s="140" t="s">
        <v>434</v>
      </c>
      <c r="D223" s="140" t="s">
        <v>154</v>
      </c>
      <c r="E223" s="141" t="s">
        <v>1091</v>
      </c>
      <c r="F223" s="231" t="s">
        <v>1092</v>
      </c>
      <c r="G223" s="231"/>
      <c r="H223" s="231"/>
      <c r="I223" s="231"/>
      <c r="J223" s="142" t="s">
        <v>169</v>
      </c>
      <c r="K223" s="143">
        <v>224.15299999999999</v>
      </c>
      <c r="L223" s="253">
        <v>0</v>
      </c>
      <c r="M223" s="254"/>
      <c r="N223" s="232">
        <f>ROUND(L223*K223,2)</f>
        <v>0</v>
      </c>
      <c r="O223" s="232"/>
      <c r="P223" s="232"/>
      <c r="Q223" s="232"/>
      <c r="R223" s="144"/>
      <c r="T223" s="145" t="s">
        <v>5</v>
      </c>
      <c r="U223" s="42" t="s">
        <v>43</v>
      </c>
      <c r="V223" s="146">
        <v>0.22500000000000001</v>
      </c>
      <c r="W223" s="146">
        <f>V223*K223</f>
        <v>50.434424999999997</v>
      </c>
      <c r="X223" s="146">
        <v>0</v>
      </c>
      <c r="Y223" s="146">
        <f>X223*K223</f>
        <v>0</v>
      </c>
      <c r="Z223" s="146">
        <v>5.5E-2</v>
      </c>
      <c r="AA223" s="147">
        <f>Z223*K223</f>
        <v>12.328415</v>
      </c>
      <c r="AR223" s="19" t="s">
        <v>239</v>
      </c>
      <c r="AT223" s="19" t="s">
        <v>154</v>
      </c>
      <c r="AU223" s="19" t="s">
        <v>108</v>
      </c>
      <c r="AY223" s="19" t="s">
        <v>152</v>
      </c>
      <c r="BE223" s="148">
        <f>IF(U223="základní",N223,0)</f>
        <v>0</v>
      </c>
      <c r="BF223" s="148">
        <f>IF(U223="snížená",N223,0)</f>
        <v>0</v>
      </c>
      <c r="BG223" s="148">
        <f>IF(U223="zákl. přenesená",N223,0)</f>
        <v>0</v>
      </c>
      <c r="BH223" s="148">
        <f>IF(U223="sníž. přenesená",N223,0)</f>
        <v>0</v>
      </c>
      <c r="BI223" s="148">
        <f>IF(U223="nulová",N223,0)</f>
        <v>0</v>
      </c>
      <c r="BJ223" s="19" t="s">
        <v>22</v>
      </c>
      <c r="BK223" s="148">
        <f>ROUND(L223*K223,2)</f>
        <v>0</v>
      </c>
      <c r="BL223" s="19" t="s">
        <v>239</v>
      </c>
      <c r="BM223" s="19" t="s">
        <v>1093</v>
      </c>
    </row>
    <row r="224" spans="2:65" s="10" customFormat="1" ht="22.5" customHeight="1">
      <c r="B224" s="149"/>
      <c r="C224" s="150"/>
      <c r="D224" s="150"/>
      <c r="E224" s="151" t="s">
        <v>5</v>
      </c>
      <c r="F224" s="233" t="s">
        <v>1040</v>
      </c>
      <c r="G224" s="234"/>
      <c r="H224" s="234"/>
      <c r="I224" s="234"/>
      <c r="J224" s="150"/>
      <c r="K224" s="152">
        <v>224.15299999999999</v>
      </c>
      <c r="L224" s="150"/>
      <c r="M224" s="150"/>
      <c r="N224" s="150"/>
      <c r="O224" s="150"/>
      <c r="P224" s="150"/>
      <c r="Q224" s="150"/>
      <c r="R224" s="153"/>
      <c r="T224" s="154"/>
      <c r="U224" s="150"/>
      <c r="V224" s="150"/>
      <c r="W224" s="150"/>
      <c r="X224" s="150"/>
      <c r="Y224" s="150"/>
      <c r="Z224" s="150"/>
      <c r="AA224" s="155"/>
      <c r="AT224" s="156" t="s">
        <v>161</v>
      </c>
      <c r="AU224" s="156" t="s">
        <v>108</v>
      </c>
      <c r="AV224" s="10" t="s">
        <v>108</v>
      </c>
      <c r="AW224" s="10" t="s">
        <v>36</v>
      </c>
      <c r="AX224" s="10" t="s">
        <v>22</v>
      </c>
      <c r="AY224" s="156" t="s">
        <v>152</v>
      </c>
    </row>
    <row r="225" spans="2:65" s="1" customFormat="1" ht="22.5" customHeight="1">
      <c r="B225" s="139"/>
      <c r="C225" s="140" t="s">
        <v>438</v>
      </c>
      <c r="D225" s="140" t="s">
        <v>154</v>
      </c>
      <c r="E225" s="141" t="s">
        <v>1094</v>
      </c>
      <c r="F225" s="231" t="s">
        <v>1095</v>
      </c>
      <c r="G225" s="231"/>
      <c r="H225" s="231"/>
      <c r="I225" s="231"/>
      <c r="J225" s="142" t="s">
        <v>169</v>
      </c>
      <c r="K225" s="143">
        <v>224.15299999999999</v>
      </c>
      <c r="L225" s="253">
        <v>0</v>
      </c>
      <c r="M225" s="254"/>
      <c r="N225" s="232">
        <f>ROUND(L225*K225,2)</f>
        <v>0</v>
      </c>
      <c r="O225" s="232"/>
      <c r="P225" s="232"/>
      <c r="Q225" s="232"/>
      <c r="R225" s="144"/>
      <c r="T225" s="145" t="s">
        <v>5</v>
      </c>
      <c r="U225" s="42" t="s">
        <v>43</v>
      </c>
      <c r="V225" s="146">
        <v>0.1</v>
      </c>
      <c r="W225" s="146">
        <f>V225*K225</f>
        <v>22.415300000000002</v>
      </c>
      <c r="X225" s="146">
        <v>0</v>
      </c>
      <c r="Y225" s="146">
        <f>X225*K225</f>
        <v>0</v>
      </c>
      <c r="Z225" s="146">
        <v>2E-3</v>
      </c>
      <c r="AA225" s="147">
        <f>Z225*K225</f>
        <v>0.44830599999999998</v>
      </c>
      <c r="AR225" s="19" t="s">
        <v>239</v>
      </c>
      <c r="AT225" s="19" t="s">
        <v>154</v>
      </c>
      <c r="AU225" s="19" t="s">
        <v>108</v>
      </c>
      <c r="AY225" s="19" t="s">
        <v>152</v>
      </c>
      <c r="BE225" s="148">
        <f>IF(U225="základní",N225,0)</f>
        <v>0</v>
      </c>
      <c r="BF225" s="148">
        <f>IF(U225="snížená",N225,0)</f>
        <v>0</v>
      </c>
      <c r="BG225" s="148">
        <f>IF(U225="zákl. přenesená",N225,0)</f>
        <v>0</v>
      </c>
      <c r="BH225" s="148">
        <f>IF(U225="sníž. přenesená",N225,0)</f>
        <v>0</v>
      </c>
      <c r="BI225" s="148">
        <f>IF(U225="nulová",N225,0)</f>
        <v>0</v>
      </c>
      <c r="BJ225" s="19" t="s">
        <v>22</v>
      </c>
      <c r="BK225" s="148">
        <f>ROUND(L225*K225,2)</f>
        <v>0</v>
      </c>
      <c r="BL225" s="19" t="s">
        <v>239</v>
      </c>
      <c r="BM225" s="19" t="s">
        <v>1096</v>
      </c>
    </row>
    <row r="226" spans="2:65" s="1" customFormat="1" ht="31.5" customHeight="1">
      <c r="B226" s="139"/>
      <c r="C226" s="140" t="s">
        <v>408</v>
      </c>
      <c r="D226" s="140" t="s">
        <v>154</v>
      </c>
      <c r="E226" s="141" t="s">
        <v>480</v>
      </c>
      <c r="F226" s="231" t="s">
        <v>481</v>
      </c>
      <c r="G226" s="231"/>
      <c r="H226" s="231"/>
      <c r="I226" s="231"/>
      <c r="J226" s="142" t="s">
        <v>165</v>
      </c>
      <c r="K226" s="143">
        <v>4</v>
      </c>
      <c r="L226" s="253">
        <v>0</v>
      </c>
      <c r="M226" s="254"/>
      <c r="N226" s="232">
        <f>ROUND(L226*K226,2)</f>
        <v>0</v>
      </c>
      <c r="O226" s="232"/>
      <c r="P226" s="232"/>
      <c r="Q226" s="232"/>
      <c r="R226" s="144"/>
      <c r="T226" s="145" t="s">
        <v>5</v>
      </c>
      <c r="U226" s="42" t="s">
        <v>43</v>
      </c>
      <c r="V226" s="146">
        <v>0.51600000000000001</v>
      </c>
      <c r="W226" s="146">
        <f>V226*K226</f>
        <v>2.0640000000000001</v>
      </c>
      <c r="X226" s="146">
        <v>5.0000000000000002E-5</v>
      </c>
      <c r="Y226" s="146">
        <f>X226*K226</f>
        <v>2.0000000000000001E-4</v>
      </c>
      <c r="Z226" s="146">
        <v>0</v>
      </c>
      <c r="AA226" s="147">
        <f>Z226*K226</f>
        <v>0</v>
      </c>
      <c r="AR226" s="19" t="s">
        <v>158</v>
      </c>
      <c r="AT226" s="19" t="s">
        <v>154</v>
      </c>
      <c r="AU226" s="19" t="s">
        <v>108</v>
      </c>
      <c r="AY226" s="19" t="s">
        <v>152</v>
      </c>
      <c r="BE226" s="148">
        <f>IF(U226="základní",N226,0)</f>
        <v>0</v>
      </c>
      <c r="BF226" s="148">
        <f>IF(U226="snížená",N226,0)</f>
        <v>0</v>
      </c>
      <c r="BG226" s="148">
        <f>IF(U226="zákl. přenesená",N226,0)</f>
        <v>0</v>
      </c>
      <c r="BH226" s="148">
        <f>IF(U226="sníž. přenesená",N226,0)</f>
        <v>0</v>
      </c>
      <c r="BI226" s="148">
        <f>IF(U226="nulová",N226,0)</f>
        <v>0</v>
      </c>
      <c r="BJ226" s="19" t="s">
        <v>22</v>
      </c>
      <c r="BK226" s="148">
        <f>ROUND(L226*K226,2)</f>
        <v>0</v>
      </c>
      <c r="BL226" s="19" t="s">
        <v>158</v>
      </c>
      <c r="BM226" s="19" t="s">
        <v>1097</v>
      </c>
    </row>
    <row r="227" spans="2:65" s="1" customFormat="1" ht="22.5" customHeight="1">
      <c r="B227" s="139"/>
      <c r="C227" s="157" t="s">
        <v>375</v>
      </c>
      <c r="D227" s="157" t="s">
        <v>181</v>
      </c>
      <c r="E227" s="158" t="s">
        <v>484</v>
      </c>
      <c r="F227" s="235" t="s">
        <v>485</v>
      </c>
      <c r="G227" s="235"/>
      <c r="H227" s="235"/>
      <c r="I227" s="235"/>
      <c r="J227" s="159" t="s">
        <v>165</v>
      </c>
      <c r="K227" s="160">
        <v>4</v>
      </c>
      <c r="L227" s="253">
        <v>0</v>
      </c>
      <c r="M227" s="254"/>
      <c r="N227" s="236">
        <f>ROUND(L227*K227,2)</f>
        <v>0</v>
      </c>
      <c r="O227" s="232"/>
      <c r="P227" s="232"/>
      <c r="Q227" s="232"/>
      <c r="R227" s="144"/>
      <c r="T227" s="145" t="s">
        <v>5</v>
      </c>
      <c r="U227" s="42" t="s">
        <v>43</v>
      </c>
      <c r="V227" s="146">
        <v>0</v>
      </c>
      <c r="W227" s="146">
        <f>V227*K227</f>
        <v>0</v>
      </c>
      <c r="X227" s="146">
        <v>6.4000000000000001E-2</v>
      </c>
      <c r="Y227" s="146">
        <f>X227*K227</f>
        <v>0.25600000000000001</v>
      </c>
      <c r="Z227" s="146">
        <v>0</v>
      </c>
      <c r="AA227" s="147">
        <f>Z227*K227</f>
        <v>0</v>
      </c>
      <c r="AR227" s="19" t="s">
        <v>184</v>
      </c>
      <c r="AT227" s="19" t="s">
        <v>181</v>
      </c>
      <c r="AU227" s="19" t="s">
        <v>108</v>
      </c>
      <c r="AY227" s="19" t="s">
        <v>152</v>
      </c>
      <c r="BE227" s="148">
        <f>IF(U227="základní",N227,0)</f>
        <v>0</v>
      </c>
      <c r="BF227" s="148">
        <f>IF(U227="snížená",N227,0)</f>
        <v>0</v>
      </c>
      <c r="BG227" s="148">
        <f>IF(U227="zákl. přenesená",N227,0)</f>
        <v>0</v>
      </c>
      <c r="BH227" s="148">
        <f>IF(U227="sníž. přenesená",N227,0)</f>
        <v>0</v>
      </c>
      <c r="BI227" s="148">
        <f>IF(U227="nulová",N227,0)</f>
        <v>0</v>
      </c>
      <c r="BJ227" s="19" t="s">
        <v>22</v>
      </c>
      <c r="BK227" s="148">
        <f>ROUND(L227*K227,2)</f>
        <v>0</v>
      </c>
      <c r="BL227" s="19" t="s">
        <v>158</v>
      </c>
      <c r="BM227" s="19" t="s">
        <v>1098</v>
      </c>
    </row>
    <row r="228" spans="2:65" s="1" customFormat="1" ht="31.5" customHeight="1">
      <c r="B228" s="139"/>
      <c r="C228" s="140" t="s">
        <v>466</v>
      </c>
      <c r="D228" s="140" t="s">
        <v>154</v>
      </c>
      <c r="E228" s="141" t="s">
        <v>488</v>
      </c>
      <c r="F228" s="231" t="s">
        <v>489</v>
      </c>
      <c r="G228" s="231"/>
      <c r="H228" s="231"/>
      <c r="I228" s="231"/>
      <c r="J228" s="142" t="s">
        <v>340</v>
      </c>
      <c r="K228" s="143">
        <v>214.96299999999999</v>
      </c>
      <c r="L228" s="253">
        <v>0</v>
      </c>
      <c r="M228" s="254"/>
      <c r="N228" s="232">
        <f>ROUND(L228*K228,2)</f>
        <v>0</v>
      </c>
      <c r="O228" s="232"/>
      <c r="P228" s="232"/>
      <c r="Q228" s="232"/>
      <c r="R228" s="144"/>
      <c r="T228" s="145" t="s">
        <v>5</v>
      </c>
      <c r="U228" s="42" t="s">
        <v>43</v>
      </c>
      <c r="V228" s="146">
        <v>0</v>
      </c>
      <c r="W228" s="146">
        <f>V228*K228</f>
        <v>0</v>
      </c>
      <c r="X228" s="146">
        <v>0</v>
      </c>
      <c r="Y228" s="146">
        <f>X228*K228</f>
        <v>0</v>
      </c>
      <c r="Z228" s="146">
        <v>0</v>
      </c>
      <c r="AA228" s="147">
        <f>Z228*K228</f>
        <v>0</v>
      </c>
      <c r="AR228" s="19" t="s">
        <v>239</v>
      </c>
      <c r="AT228" s="19" t="s">
        <v>154</v>
      </c>
      <c r="AU228" s="19" t="s">
        <v>108</v>
      </c>
      <c r="AY228" s="19" t="s">
        <v>152</v>
      </c>
      <c r="BE228" s="148">
        <f>IF(U228="základní",N228,0)</f>
        <v>0</v>
      </c>
      <c r="BF228" s="148">
        <f>IF(U228="snížená",N228,0)</f>
        <v>0</v>
      </c>
      <c r="BG228" s="148">
        <f>IF(U228="zákl. přenesená",N228,0)</f>
        <v>0</v>
      </c>
      <c r="BH228" s="148">
        <f>IF(U228="sníž. přenesená",N228,0)</f>
        <v>0</v>
      </c>
      <c r="BI228" s="148">
        <f>IF(U228="nulová",N228,0)</f>
        <v>0</v>
      </c>
      <c r="BJ228" s="19" t="s">
        <v>22</v>
      </c>
      <c r="BK228" s="148">
        <f>ROUND(L228*K228,2)</f>
        <v>0</v>
      </c>
      <c r="BL228" s="19" t="s">
        <v>239</v>
      </c>
      <c r="BM228" s="19" t="s">
        <v>1099</v>
      </c>
    </row>
    <row r="229" spans="2:65" s="9" customFormat="1" ht="29.85" customHeight="1">
      <c r="B229" s="128"/>
      <c r="C229" s="129"/>
      <c r="D229" s="138" t="s">
        <v>136</v>
      </c>
      <c r="E229" s="138"/>
      <c r="F229" s="138"/>
      <c r="G229" s="138"/>
      <c r="H229" s="138"/>
      <c r="I229" s="138"/>
      <c r="J229" s="138"/>
      <c r="K229" s="138"/>
      <c r="L229" s="138"/>
      <c r="M229" s="138"/>
      <c r="N229" s="241">
        <f>BK229</f>
        <v>0</v>
      </c>
      <c r="O229" s="242"/>
      <c r="P229" s="242"/>
      <c r="Q229" s="242"/>
      <c r="R229" s="131"/>
      <c r="T229" s="132"/>
      <c r="U229" s="129"/>
      <c r="V229" s="129"/>
      <c r="W229" s="133">
        <f>SUM(W230:W232)</f>
        <v>27.630720000000004</v>
      </c>
      <c r="X229" s="129"/>
      <c r="Y229" s="133">
        <f>SUM(Y230:Y232)</f>
        <v>4.4063999999999999E-2</v>
      </c>
      <c r="Z229" s="129"/>
      <c r="AA229" s="134">
        <f>SUM(AA230:AA232)</f>
        <v>0</v>
      </c>
      <c r="AR229" s="135" t="s">
        <v>108</v>
      </c>
      <c r="AT229" s="136" t="s">
        <v>77</v>
      </c>
      <c r="AU229" s="136" t="s">
        <v>22</v>
      </c>
      <c r="AY229" s="135" t="s">
        <v>152</v>
      </c>
      <c r="BK229" s="137">
        <f>SUM(BK230:BK232)</f>
        <v>0</v>
      </c>
    </row>
    <row r="230" spans="2:65" s="1" customFormat="1" ht="31.5" customHeight="1">
      <c r="B230" s="139"/>
      <c r="C230" s="140" t="s">
        <v>450</v>
      </c>
      <c r="D230" s="140" t="s">
        <v>154</v>
      </c>
      <c r="E230" s="141" t="s">
        <v>504</v>
      </c>
      <c r="F230" s="231" t="s">
        <v>505</v>
      </c>
      <c r="G230" s="231"/>
      <c r="H230" s="231"/>
      <c r="I230" s="231"/>
      <c r="J230" s="142" t="s">
        <v>169</v>
      </c>
      <c r="K230" s="143">
        <v>51.84</v>
      </c>
      <c r="L230" s="253">
        <v>0</v>
      </c>
      <c r="M230" s="254"/>
      <c r="N230" s="232">
        <f>ROUND(L230*K230,2)</f>
        <v>0</v>
      </c>
      <c r="O230" s="232"/>
      <c r="P230" s="232"/>
      <c r="Q230" s="232"/>
      <c r="R230" s="144"/>
      <c r="T230" s="145" t="s">
        <v>5</v>
      </c>
      <c r="U230" s="42" t="s">
        <v>43</v>
      </c>
      <c r="V230" s="146">
        <v>0.53300000000000003</v>
      </c>
      <c r="W230" s="146">
        <f>V230*K230</f>
        <v>27.630720000000004</v>
      </c>
      <c r="X230" s="146">
        <v>0</v>
      </c>
      <c r="Y230" s="146">
        <f>X230*K230</f>
        <v>0</v>
      </c>
      <c r="Z230" s="146">
        <v>0</v>
      </c>
      <c r="AA230" s="147">
        <f>Z230*K230</f>
        <v>0</v>
      </c>
      <c r="AR230" s="19" t="s">
        <v>239</v>
      </c>
      <c r="AT230" s="19" t="s">
        <v>154</v>
      </c>
      <c r="AU230" s="19" t="s">
        <v>108</v>
      </c>
      <c r="AY230" s="19" t="s">
        <v>152</v>
      </c>
      <c r="BE230" s="148">
        <f>IF(U230="základní",N230,0)</f>
        <v>0</v>
      </c>
      <c r="BF230" s="148">
        <f>IF(U230="snížená",N230,0)</f>
        <v>0</v>
      </c>
      <c r="BG230" s="148">
        <f>IF(U230="zákl. přenesená",N230,0)</f>
        <v>0</v>
      </c>
      <c r="BH230" s="148">
        <f>IF(U230="sníž. přenesená",N230,0)</f>
        <v>0</v>
      </c>
      <c r="BI230" s="148">
        <f>IF(U230="nulová",N230,0)</f>
        <v>0</v>
      </c>
      <c r="BJ230" s="19" t="s">
        <v>22</v>
      </c>
      <c r="BK230" s="148">
        <f>ROUND(L230*K230,2)</f>
        <v>0</v>
      </c>
      <c r="BL230" s="19" t="s">
        <v>239</v>
      </c>
      <c r="BM230" s="19" t="s">
        <v>1100</v>
      </c>
    </row>
    <row r="231" spans="2:65" s="10" customFormat="1" ht="22.5" customHeight="1">
      <c r="B231" s="149"/>
      <c r="C231" s="150"/>
      <c r="D231" s="150"/>
      <c r="E231" s="151" t="s">
        <v>5</v>
      </c>
      <c r="F231" s="233" t="s">
        <v>1014</v>
      </c>
      <c r="G231" s="234"/>
      <c r="H231" s="234"/>
      <c r="I231" s="234"/>
      <c r="J231" s="150"/>
      <c r="K231" s="152">
        <v>51.84</v>
      </c>
      <c r="L231" s="150"/>
      <c r="M231" s="150"/>
      <c r="N231" s="150"/>
      <c r="O231" s="150"/>
      <c r="P231" s="150"/>
      <c r="Q231" s="150"/>
      <c r="R231" s="153"/>
      <c r="T231" s="154"/>
      <c r="U231" s="150"/>
      <c r="V231" s="150"/>
      <c r="W231" s="150"/>
      <c r="X231" s="150"/>
      <c r="Y231" s="150"/>
      <c r="Z231" s="150"/>
      <c r="AA231" s="155"/>
      <c r="AT231" s="156" t="s">
        <v>161</v>
      </c>
      <c r="AU231" s="156" t="s">
        <v>108</v>
      </c>
      <c r="AV231" s="10" t="s">
        <v>108</v>
      </c>
      <c r="AW231" s="10" t="s">
        <v>36</v>
      </c>
      <c r="AX231" s="10" t="s">
        <v>22</v>
      </c>
      <c r="AY231" s="156" t="s">
        <v>152</v>
      </c>
    </row>
    <row r="232" spans="2:65" s="1" customFormat="1" ht="31.5" customHeight="1">
      <c r="B232" s="139"/>
      <c r="C232" s="157" t="s">
        <v>454</v>
      </c>
      <c r="D232" s="157" t="s">
        <v>181</v>
      </c>
      <c r="E232" s="158" t="s">
        <v>508</v>
      </c>
      <c r="F232" s="235" t="s">
        <v>509</v>
      </c>
      <c r="G232" s="235"/>
      <c r="H232" s="235"/>
      <c r="I232" s="235"/>
      <c r="J232" s="159" t="s">
        <v>169</v>
      </c>
      <c r="K232" s="160">
        <v>51.84</v>
      </c>
      <c r="L232" s="253">
        <v>0</v>
      </c>
      <c r="M232" s="254"/>
      <c r="N232" s="236">
        <f>ROUND(L232*K232,2)</f>
        <v>0</v>
      </c>
      <c r="O232" s="232"/>
      <c r="P232" s="232"/>
      <c r="Q232" s="232"/>
      <c r="R232" s="144"/>
      <c r="T232" s="145" t="s">
        <v>5</v>
      </c>
      <c r="U232" s="169" t="s">
        <v>43</v>
      </c>
      <c r="V232" s="170">
        <v>0</v>
      </c>
      <c r="W232" s="170">
        <f>V232*K232</f>
        <v>0</v>
      </c>
      <c r="X232" s="170">
        <v>8.4999999999999995E-4</v>
      </c>
      <c r="Y232" s="170">
        <f>X232*K232</f>
        <v>4.4063999999999999E-2</v>
      </c>
      <c r="Z232" s="170">
        <v>0</v>
      </c>
      <c r="AA232" s="171">
        <f>Z232*K232</f>
        <v>0</v>
      </c>
      <c r="AR232" s="19" t="s">
        <v>317</v>
      </c>
      <c r="AT232" s="19" t="s">
        <v>181</v>
      </c>
      <c r="AU232" s="19" t="s">
        <v>108</v>
      </c>
      <c r="AY232" s="19" t="s">
        <v>152</v>
      </c>
      <c r="BE232" s="148">
        <f>IF(U232="základní",N232,0)</f>
        <v>0</v>
      </c>
      <c r="BF232" s="148">
        <f>IF(U232="snížená",N232,0)</f>
        <v>0</v>
      </c>
      <c r="BG232" s="148">
        <f>IF(U232="zákl. přenesená",N232,0)</f>
        <v>0</v>
      </c>
      <c r="BH232" s="148">
        <f>IF(U232="sníž. přenesená",N232,0)</f>
        <v>0</v>
      </c>
      <c r="BI232" s="148">
        <f>IF(U232="nulová",N232,0)</f>
        <v>0</v>
      </c>
      <c r="BJ232" s="19" t="s">
        <v>22</v>
      </c>
      <c r="BK232" s="148">
        <f>ROUND(L232*K232,2)</f>
        <v>0</v>
      </c>
      <c r="BL232" s="19" t="s">
        <v>239</v>
      </c>
      <c r="BM232" s="19" t="s">
        <v>1101</v>
      </c>
    </row>
    <row r="233" spans="2:65" s="1" customFormat="1" ht="6.95" customHeight="1">
      <c r="B233" s="57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9"/>
    </row>
  </sheetData>
  <mergeCells count="300">
    <mergeCell ref="H1:K1"/>
    <mergeCell ref="S2:AC2"/>
    <mergeCell ref="N180:Q180"/>
    <mergeCell ref="N182:Q182"/>
    <mergeCell ref="N183:Q183"/>
    <mergeCell ref="N193:Q193"/>
    <mergeCell ref="N196:Q196"/>
    <mergeCell ref="N198:Q198"/>
    <mergeCell ref="N207:Q207"/>
    <mergeCell ref="F205:I205"/>
    <mergeCell ref="F206:I206"/>
    <mergeCell ref="L206:M206"/>
    <mergeCell ref="N206:Q206"/>
    <mergeCell ref="F195:I195"/>
    <mergeCell ref="L195:M195"/>
    <mergeCell ref="N195:Q195"/>
    <mergeCell ref="F197:I197"/>
    <mergeCell ref="L197:M197"/>
    <mergeCell ref="N197:Q197"/>
    <mergeCell ref="F199:I199"/>
    <mergeCell ref="L199:M199"/>
    <mergeCell ref="N199:Q199"/>
    <mergeCell ref="F191:I191"/>
    <mergeCell ref="L191:M191"/>
    <mergeCell ref="N222:Q222"/>
    <mergeCell ref="F228:I228"/>
    <mergeCell ref="L228:M228"/>
    <mergeCell ref="N228:Q228"/>
    <mergeCell ref="F230:I230"/>
    <mergeCell ref="L230:M230"/>
    <mergeCell ref="N230:Q230"/>
    <mergeCell ref="F231:I231"/>
    <mergeCell ref="F219:I219"/>
    <mergeCell ref="F220:I220"/>
    <mergeCell ref="L220:M220"/>
    <mergeCell ref="N220:Q220"/>
    <mergeCell ref="F221:I221"/>
    <mergeCell ref="L221:M221"/>
    <mergeCell ref="N221:Q221"/>
    <mergeCell ref="F223:I223"/>
    <mergeCell ref="L223:M223"/>
    <mergeCell ref="N223:Q223"/>
    <mergeCell ref="F232:I232"/>
    <mergeCell ref="L232:M232"/>
    <mergeCell ref="N232:Q232"/>
    <mergeCell ref="N229:Q229"/>
    <mergeCell ref="F224:I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L217:M217"/>
    <mergeCell ref="N217:Q217"/>
    <mergeCell ref="F218:I218"/>
    <mergeCell ref="L218:M218"/>
    <mergeCell ref="N218:Q218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N214:Q214"/>
    <mergeCell ref="F215:I215"/>
    <mergeCell ref="L215:M215"/>
    <mergeCell ref="N215:Q215"/>
    <mergeCell ref="F216:I216"/>
    <mergeCell ref="F217:I217"/>
    <mergeCell ref="F208:I208"/>
    <mergeCell ref="L208:M208"/>
    <mergeCell ref="N208:Q208"/>
    <mergeCell ref="F209:I209"/>
    <mergeCell ref="F210:I210"/>
    <mergeCell ref="L210:M210"/>
    <mergeCell ref="N210:Q210"/>
    <mergeCell ref="F200:I200"/>
    <mergeCell ref="F201:I201"/>
    <mergeCell ref="L201:M201"/>
    <mergeCell ref="N201:Q201"/>
    <mergeCell ref="F202:I202"/>
    <mergeCell ref="L202:M202"/>
    <mergeCell ref="N202:Q202"/>
    <mergeCell ref="F203:I203"/>
    <mergeCell ref="F204:I204"/>
    <mergeCell ref="L204:M204"/>
    <mergeCell ref="N204:Q204"/>
    <mergeCell ref="N191:Q191"/>
    <mergeCell ref="F192:I192"/>
    <mergeCell ref="L192:M192"/>
    <mergeCell ref="N192:Q192"/>
    <mergeCell ref="F194:I194"/>
    <mergeCell ref="L194:M194"/>
    <mergeCell ref="N194:Q194"/>
    <mergeCell ref="F187:I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1:I181"/>
    <mergeCell ref="L181:M181"/>
    <mergeCell ref="N181:Q181"/>
    <mergeCell ref="F184:I184"/>
    <mergeCell ref="L184:M184"/>
    <mergeCell ref="N184:Q184"/>
    <mergeCell ref="F185:I185"/>
    <mergeCell ref="F186:I186"/>
    <mergeCell ref="L186:M186"/>
    <mergeCell ref="N186:Q186"/>
    <mergeCell ref="F176:I176"/>
    <mergeCell ref="L176:M176"/>
    <mergeCell ref="N176:Q176"/>
    <mergeCell ref="F177:I177"/>
    <mergeCell ref="L177:M177"/>
    <mergeCell ref="N177:Q177"/>
    <mergeCell ref="F178:I178"/>
    <mergeCell ref="F179:I179"/>
    <mergeCell ref="L179:M179"/>
    <mergeCell ref="N179:Q179"/>
    <mergeCell ref="F170:I170"/>
    <mergeCell ref="L170:M170"/>
    <mergeCell ref="N170:Q170"/>
    <mergeCell ref="F171:I171"/>
    <mergeCell ref="F172:I172"/>
    <mergeCell ref="L172:M172"/>
    <mergeCell ref="N172:Q172"/>
    <mergeCell ref="F173:I173"/>
    <mergeCell ref="F175:I175"/>
    <mergeCell ref="L175:M175"/>
    <mergeCell ref="N175:Q175"/>
    <mergeCell ref="N174:Q174"/>
    <mergeCell ref="F165:I165"/>
    <mergeCell ref="F166:I166"/>
    <mergeCell ref="L166:M166"/>
    <mergeCell ref="N166:Q166"/>
    <mergeCell ref="F167:I167"/>
    <mergeCell ref="F168:I168"/>
    <mergeCell ref="L168:M168"/>
    <mergeCell ref="N168:Q168"/>
    <mergeCell ref="F169:I169"/>
    <mergeCell ref="F160:I160"/>
    <mergeCell ref="F161:I161"/>
    <mergeCell ref="L161:M161"/>
    <mergeCell ref="N161:Q161"/>
    <mergeCell ref="F162:I162"/>
    <mergeCell ref="L162:M162"/>
    <mergeCell ref="N162:Q162"/>
    <mergeCell ref="F163:I163"/>
    <mergeCell ref="F164:I164"/>
    <mergeCell ref="L164:M164"/>
    <mergeCell ref="N164:Q164"/>
    <mergeCell ref="F155:I155"/>
    <mergeCell ref="L155:M155"/>
    <mergeCell ref="N155:Q155"/>
    <mergeCell ref="F157:I157"/>
    <mergeCell ref="L157:M157"/>
    <mergeCell ref="N157:Q157"/>
    <mergeCell ref="F158:I158"/>
    <mergeCell ref="F159:I159"/>
    <mergeCell ref="L159:M159"/>
    <mergeCell ref="N159:Q159"/>
    <mergeCell ref="N156:Q156"/>
    <mergeCell ref="F150:I150"/>
    <mergeCell ref="F151:I151"/>
    <mergeCell ref="L151:M151"/>
    <mergeCell ref="N151:Q151"/>
    <mergeCell ref="F152:I152"/>
    <mergeCell ref="F153:I153"/>
    <mergeCell ref="L153:M153"/>
    <mergeCell ref="N153:Q153"/>
    <mergeCell ref="F154:I154"/>
    <mergeCell ref="F145:I145"/>
    <mergeCell ref="L145:M145"/>
    <mergeCell ref="N145:Q145"/>
    <mergeCell ref="F146:I146"/>
    <mergeCell ref="F147:I147"/>
    <mergeCell ref="L147:M147"/>
    <mergeCell ref="N147:Q147"/>
    <mergeCell ref="F148:I148"/>
    <mergeCell ref="F149:I149"/>
    <mergeCell ref="L149:M149"/>
    <mergeCell ref="N149:Q149"/>
    <mergeCell ref="F140:I140"/>
    <mergeCell ref="L140:M140"/>
    <mergeCell ref="N140:Q140"/>
    <mergeCell ref="F141:I141"/>
    <mergeCell ref="F142:I142"/>
    <mergeCell ref="F143:I143"/>
    <mergeCell ref="F144:I144"/>
    <mergeCell ref="L144:M144"/>
    <mergeCell ref="N144:Q144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32:I132"/>
    <mergeCell ref="F133:I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27:I127"/>
    <mergeCell ref="F128:I128"/>
    <mergeCell ref="L128:M128"/>
    <mergeCell ref="N128:Q128"/>
    <mergeCell ref="F129:I129"/>
    <mergeCell ref="F130:I130"/>
    <mergeCell ref="L130:M130"/>
    <mergeCell ref="N130:Q130"/>
    <mergeCell ref="F131:I131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N123:Q123"/>
    <mergeCell ref="N124:Q124"/>
    <mergeCell ref="N125:Q125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F114:P114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22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6"/>
  <sheetViews>
    <sheetView showGridLines="0" workbookViewId="0">
      <pane ySplit="1" topLeftCell="A100" activePane="bottomLeft" state="frozen"/>
      <selection pane="bottomLeft" activeCell="L114" sqref="L114:M11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3"/>
      <c r="B1" s="13"/>
      <c r="C1" s="13"/>
      <c r="D1" s="14" t="s">
        <v>1</v>
      </c>
      <c r="E1" s="13"/>
      <c r="F1" s="15" t="s">
        <v>103</v>
      </c>
      <c r="G1" s="15"/>
      <c r="H1" s="250" t="s">
        <v>104</v>
      </c>
      <c r="I1" s="250"/>
      <c r="J1" s="250"/>
      <c r="K1" s="250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03"/>
      <c r="V1" s="10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78" t="s">
        <v>7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S2" s="207" t="s">
        <v>8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9" t="s">
        <v>98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80" t="s">
        <v>109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24"/>
      <c r="T4" s="25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17</v>
      </c>
      <c r="E6" s="26"/>
      <c r="F6" s="212" t="str">
        <f>'Rekapitulace stavby'!K6</f>
        <v>Snížení energetické náročnosti budov DPmÚL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"/>
      <c r="R6" s="24"/>
    </row>
    <row r="7" spans="1:66" s="1" customFormat="1" ht="32.85" customHeight="1">
      <c r="B7" s="33"/>
      <c r="C7" s="34"/>
      <c r="D7" s="29" t="s">
        <v>110</v>
      </c>
      <c r="E7" s="34"/>
      <c r="F7" s="184" t="s">
        <v>1102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34"/>
      <c r="R7" s="35"/>
    </row>
    <row r="8" spans="1:66" s="1" customFormat="1" ht="14.45" customHeight="1">
      <c r="B8" s="33"/>
      <c r="C8" s="34"/>
      <c r="D8" s="30" t="s">
        <v>20</v>
      </c>
      <c r="E8" s="34"/>
      <c r="F8" s="28" t="s">
        <v>5</v>
      </c>
      <c r="G8" s="34"/>
      <c r="H8" s="34"/>
      <c r="I8" s="34"/>
      <c r="J8" s="34"/>
      <c r="K8" s="34"/>
      <c r="L8" s="34"/>
      <c r="M8" s="30" t="s">
        <v>21</v>
      </c>
      <c r="N8" s="34"/>
      <c r="O8" s="28" t="s">
        <v>5</v>
      </c>
      <c r="P8" s="34"/>
      <c r="Q8" s="34"/>
      <c r="R8" s="35"/>
    </row>
    <row r="9" spans="1:66" s="1" customFormat="1" ht="14.45" customHeight="1">
      <c r="B9" s="33"/>
      <c r="C9" s="34"/>
      <c r="D9" s="30" t="s">
        <v>23</v>
      </c>
      <c r="E9" s="34"/>
      <c r="F9" s="28" t="s">
        <v>24</v>
      </c>
      <c r="G9" s="34"/>
      <c r="H9" s="34"/>
      <c r="I9" s="34"/>
      <c r="J9" s="34"/>
      <c r="K9" s="34"/>
      <c r="L9" s="34"/>
      <c r="M9" s="30" t="s">
        <v>25</v>
      </c>
      <c r="N9" s="34"/>
      <c r="O9" s="215" t="str">
        <f>'Rekapitulace stavby'!AN8</f>
        <v>15.12.2015</v>
      </c>
      <c r="P9" s="215"/>
      <c r="Q9" s="34"/>
      <c r="R9" s="35"/>
    </row>
    <row r="10" spans="1:66" s="1" customFormat="1" ht="10.9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45" customHeight="1">
      <c r="B11" s="33"/>
      <c r="C11" s="34"/>
      <c r="D11" s="30" t="s">
        <v>29</v>
      </c>
      <c r="E11" s="34"/>
      <c r="F11" s="34"/>
      <c r="G11" s="34"/>
      <c r="H11" s="34"/>
      <c r="I11" s="34"/>
      <c r="J11" s="34"/>
      <c r="K11" s="34"/>
      <c r="L11" s="34"/>
      <c r="M11" s="30" t="s">
        <v>30</v>
      </c>
      <c r="N11" s="34"/>
      <c r="O11" s="182" t="s">
        <v>5</v>
      </c>
      <c r="P11" s="182"/>
      <c r="Q11" s="34"/>
      <c r="R11" s="35"/>
    </row>
    <row r="12" spans="1:66" s="1" customFormat="1" ht="18" customHeight="1">
      <c r="B12" s="33"/>
      <c r="C12" s="34"/>
      <c r="D12" s="34"/>
      <c r="E12" s="28" t="s">
        <v>31</v>
      </c>
      <c r="F12" s="34"/>
      <c r="G12" s="34"/>
      <c r="H12" s="34"/>
      <c r="I12" s="34"/>
      <c r="J12" s="34"/>
      <c r="K12" s="34"/>
      <c r="L12" s="34"/>
      <c r="M12" s="30" t="s">
        <v>32</v>
      </c>
      <c r="N12" s="34"/>
      <c r="O12" s="182" t="s">
        <v>5</v>
      </c>
      <c r="P12" s="182"/>
      <c r="Q12" s="34"/>
      <c r="R12" s="35"/>
    </row>
    <row r="13" spans="1:66" s="1" customFormat="1" ht="6.9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45" customHeight="1">
      <c r="B14" s="33"/>
      <c r="C14" s="34"/>
      <c r="D14" s="30" t="s">
        <v>33</v>
      </c>
      <c r="E14" s="34"/>
      <c r="F14" s="34"/>
      <c r="G14" s="34"/>
      <c r="H14" s="34"/>
      <c r="I14" s="34"/>
      <c r="J14" s="34"/>
      <c r="K14" s="34"/>
      <c r="L14" s="34"/>
      <c r="M14" s="30" t="s">
        <v>30</v>
      </c>
      <c r="N14" s="34"/>
      <c r="O14" s="182" t="s">
        <v>5</v>
      </c>
      <c r="P14" s="182"/>
      <c r="Q14" s="34"/>
      <c r="R14" s="35"/>
    </row>
    <row r="15" spans="1:66" s="1" customFormat="1" ht="18" customHeight="1">
      <c r="B15" s="33"/>
      <c r="C15" s="34"/>
      <c r="D15" s="34"/>
      <c r="E15" s="28" t="s">
        <v>31</v>
      </c>
      <c r="F15" s="34"/>
      <c r="G15" s="34"/>
      <c r="H15" s="34"/>
      <c r="I15" s="34"/>
      <c r="J15" s="34"/>
      <c r="K15" s="34"/>
      <c r="L15" s="34"/>
      <c r="M15" s="30" t="s">
        <v>32</v>
      </c>
      <c r="N15" s="34"/>
      <c r="O15" s="182" t="s">
        <v>5</v>
      </c>
      <c r="P15" s="182"/>
      <c r="Q15" s="34"/>
      <c r="R15" s="35"/>
    </row>
    <row r="16" spans="1:66" s="1" customFormat="1" ht="6.95" customHeight="1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45" customHeight="1">
      <c r="B17" s="33"/>
      <c r="C17" s="34"/>
      <c r="D17" s="30" t="s">
        <v>34</v>
      </c>
      <c r="E17" s="34"/>
      <c r="F17" s="34"/>
      <c r="G17" s="34"/>
      <c r="H17" s="34"/>
      <c r="I17" s="34"/>
      <c r="J17" s="34"/>
      <c r="K17" s="34"/>
      <c r="L17" s="34"/>
      <c r="M17" s="30" t="s">
        <v>30</v>
      </c>
      <c r="N17" s="34"/>
      <c r="O17" s="182" t="s">
        <v>5</v>
      </c>
      <c r="P17" s="182"/>
      <c r="Q17" s="34"/>
      <c r="R17" s="35"/>
    </row>
    <row r="18" spans="2:18" s="1" customFormat="1" ht="18" customHeight="1">
      <c r="B18" s="33"/>
      <c r="C18" s="34"/>
      <c r="D18" s="34"/>
      <c r="E18" s="28" t="s">
        <v>35</v>
      </c>
      <c r="F18" s="34"/>
      <c r="G18" s="34"/>
      <c r="H18" s="34"/>
      <c r="I18" s="34"/>
      <c r="J18" s="34"/>
      <c r="K18" s="34"/>
      <c r="L18" s="34"/>
      <c r="M18" s="30" t="s">
        <v>32</v>
      </c>
      <c r="N18" s="34"/>
      <c r="O18" s="182" t="s">
        <v>5</v>
      </c>
      <c r="P18" s="182"/>
      <c r="Q18" s="34"/>
      <c r="R18" s="35"/>
    </row>
    <row r="19" spans="2:18" s="1" customFormat="1" ht="6.9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45" customHeight="1">
      <c r="B20" s="33"/>
      <c r="C20" s="34"/>
      <c r="D20" s="30" t="s">
        <v>37</v>
      </c>
      <c r="E20" s="34"/>
      <c r="F20" s="34"/>
      <c r="G20" s="34"/>
      <c r="H20" s="34"/>
      <c r="I20" s="34"/>
      <c r="J20" s="34"/>
      <c r="K20" s="34"/>
      <c r="L20" s="34"/>
      <c r="M20" s="30" t="s">
        <v>30</v>
      </c>
      <c r="N20" s="34"/>
      <c r="O20" s="182" t="s">
        <v>5</v>
      </c>
      <c r="P20" s="182"/>
      <c r="Q20" s="34"/>
      <c r="R20" s="35"/>
    </row>
    <row r="21" spans="2:18" s="1" customFormat="1" ht="18" customHeight="1">
      <c r="B21" s="33"/>
      <c r="C21" s="34"/>
      <c r="D21" s="34"/>
      <c r="E21" s="28" t="s">
        <v>31</v>
      </c>
      <c r="F21" s="34"/>
      <c r="G21" s="34"/>
      <c r="H21" s="34"/>
      <c r="I21" s="34"/>
      <c r="J21" s="34"/>
      <c r="K21" s="34"/>
      <c r="L21" s="34"/>
      <c r="M21" s="30" t="s">
        <v>32</v>
      </c>
      <c r="N21" s="34"/>
      <c r="O21" s="182" t="s">
        <v>5</v>
      </c>
      <c r="P21" s="182"/>
      <c r="Q21" s="34"/>
      <c r="R21" s="35"/>
    </row>
    <row r="22" spans="2:18" s="1" customFormat="1" ht="6.95" customHeight="1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45" customHeight="1">
      <c r="B23" s="33"/>
      <c r="C23" s="34"/>
      <c r="D23" s="30" t="s">
        <v>38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22.5" customHeight="1">
      <c r="B24" s="33"/>
      <c r="C24" s="34"/>
      <c r="D24" s="34"/>
      <c r="E24" s="185" t="s">
        <v>5</v>
      </c>
      <c r="F24" s="185"/>
      <c r="G24" s="185"/>
      <c r="H24" s="185"/>
      <c r="I24" s="185"/>
      <c r="J24" s="185"/>
      <c r="K24" s="185"/>
      <c r="L24" s="185"/>
      <c r="M24" s="34"/>
      <c r="N24" s="34"/>
      <c r="O24" s="34"/>
      <c r="P24" s="34"/>
      <c r="Q24" s="34"/>
      <c r="R24" s="35"/>
    </row>
    <row r="25" spans="2:18" s="1" customFormat="1" ht="6.9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6.95" customHeight="1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45" customHeight="1">
      <c r="B27" s="33"/>
      <c r="C27" s="34"/>
      <c r="D27" s="104" t="s">
        <v>112</v>
      </c>
      <c r="E27" s="34"/>
      <c r="F27" s="34"/>
      <c r="G27" s="34"/>
      <c r="H27" s="34"/>
      <c r="I27" s="34"/>
      <c r="J27" s="34"/>
      <c r="K27" s="34"/>
      <c r="L27" s="34"/>
      <c r="M27" s="209">
        <f>N88</f>
        <v>0</v>
      </c>
      <c r="N27" s="209"/>
      <c r="O27" s="209"/>
      <c r="P27" s="209"/>
      <c r="Q27" s="34"/>
      <c r="R27" s="35"/>
    </row>
    <row r="28" spans="2:18" s="1" customFormat="1" ht="14.45" customHeight="1">
      <c r="B28" s="33"/>
      <c r="C28" s="34"/>
      <c r="D28" s="32" t="s">
        <v>113</v>
      </c>
      <c r="E28" s="34"/>
      <c r="F28" s="34"/>
      <c r="G28" s="34"/>
      <c r="H28" s="34"/>
      <c r="I28" s="34"/>
      <c r="J28" s="34"/>
      <c r="K28" s="34"/>
      <c r="L28" s="34"/>
      <c r="M28" s="209">
        <f>N92</f>
        <v>0</v>
      </c>
      <c r="N28" s="209"/>
      <c r="O28" s="209"/>
      <c r="P28" s="209"/>
      <c r="Q28" s="34"/>
      <c r="R28" s="35"/>
    </row>
    <row r="29" spans="2:18" s="1" customFormat="1" ht="6.95" customHeight="1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35" customHeight="1">
      <c r="B30" s="33"/>
      <c r="C30" s="34"/>
      <c r="D30" s="105" t="s">
        <v>41</v>
      </c>
      <c r="E30" s="34"/>
      <c r="F30" s="34"/>
      <c r="G30" s="34"/>
      <c r="H30" s="34"/>
      <c r="I30" s="34"/>
      <c r="J30" s="34"/>
      <c r="K30" s="34"/>
      <c r="L30" s="34"/>
      <c r="M30" s="216">
        <f>ROUND(M27+M28,2)</f>
        <v>0</v>
      </c>
      <c r="N30" s="214"/>
      <c r="O30" s="214"/>
      <c r="P30" s="214"/>
      <c r="Q30" s="34"/>
      <c r="R30" s="35"/>
    </row>
    <row r="31" spans="2:18" s="1" customFormat="1" ht="6.95" customHeight="1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45" customHeight="1">
      <c r="B32" s="33"/>
      <c r="C32" s="34"/>
      <c r="D32" s="40" t="s">
        <v>42</v>
      </c>
      <c r="E32" s="40" t="s">
        <v>43</v>
      </c>
      <c r="F32" s="41">
        <v>0.21</v>
      </c>
      <c r="G32" s="106" t="s">
        <v>44</v>
      </c>
      <c r="H32" s="217">
        <f>ROUND((SUM(BE92:BE93)+SUM(BE111:BE115)), 2)</f>
        <v>0</v>
      </c>
      <c r="I32" s="214"/>
      <c r="J32" s="214"/>
      <c r="K32" s="34"/>
      <c r="L32" s="34"/>
      <c r="M32" s="217">
        <f>ROUND(ROUND((SUM(BE92:BE93)+SUM(BE111:BE115)), 2)*F32, 2)</f>
        <v>0</v>
      </c>
      <c r="N32" s="214"/>
      <c r="O32" s="214"/>
      <c r="P32" s="214"/>
      <c r="Q32" s="34"/>
      <c r="R32" s="35"/>
    </row>
    <row r="33" spans="2:18" s="1" customFormat="1" ht="14.45" customHeight="1">
      <c r="B33" s="33"/>
      <c r="C33" s="34"/>
      <c r="D33" s="34"/>
      <c r="E33" s="40" t="s">
        <v>45</v>
      </c>
      <c r="F33" s="41">
        <v>0.15</v>
      </c>
      <c r="G33" s="106" t="s">
        <v>44</v>
      </c>
      <c r="H33" s="217">
        <f>ROUND((SUM(BF92:BF93)+SUM(BF111:BF115)), 2)</f>
        <v>0</v>
      </c>
      <c r="I33" s="214"/>
      <c r="J33" s="214"/>
      <c r="K33" s="34"/>
      <c r="L33" s="34"/>
      <c r="M33" s="217">
        <f>ROUND(ROUND((SUM(BF92:BF93)+SUM(BF111:BF115)), 2)*F33, 2)</f>
        <v>0</v>
      </c>
      <c r="N33" s="214"/>
      <c r="O33" s="214"/>
      <c r="P33" s="214"/>
      <c r="Q33" s="34"/>
      <c r="R33" s="35"/>
    </row>
    <row r="34" spans="2:18" s="1" customFormat="1" ht="14.45" hidden="1" customHeight="1">
      <c r="B34" s="33"/>
      <c r="C34" s="34"/>
      <c r="D34" s="34"/>
      <c r="E34" s="40" t="s">
        <v>46</v>
      </c>
      <c r="F34" s="41">
        <v>0.21</v>
      </c>
      <c r="G34" s="106" t="s">
        <v>44</v>
      </c>
      <c r="H34" s="217">
        <f>ROUND((SUM(BG92:BG93)+SUM(BG111:BG115)), 2)</f>
        <v>0</v>
      </c>
      <c r="I34" s="214"/>
      <c r="J34" s="214"/>
      <c r="K34" s="34"/>
      <c r="L34" s="34"/>
      <c r="M34" s="217">
        <v>0</v>
      </c>
      <c r="N34" s="214"/>
      <c r="O34" s="214"/>
      <c r="P34" s="214"/>
      <c r="Q34" s="34"/>
      <c r="R34" s="35"/>
    </row>
    <row r="35" spans="2:18" s="1" customFormat="1" ht="14.45" hidden="1" customHeight="1">
      <c r="B35" s="33"/>
      <c r="C35" s="34"/>
      <c r="D35" s="34"/>
      <c r="E35" s="40" t="s">
        <v>47</v>
      </c>
      <c r="F35" s="41">
        <v>0.15</v>
      </c>
      <c r="G35" s="106" t="s">
        <v>44</v>
      </c>
      <c r="H35" s="217">
        <f>ROUND((SUM(BH92:BH93)+SUM(BH111:BH115)), 2)</f>
        <v>0</v>
      </c>
      <c r="I35" s="214"/>
      <c r="J35" s="214"/>
      <c r="K35" s="34"/>
      <c r="L35" s="34"/>
      <c r="M35" s="217">
        <v>0</v>
      </c>
      <c r="N35" s="214"/>
      <c r="O35" s="214"/>
      <c r="P35" s="214"/>
      <c r="Q35" s="34"/>
      <c r="R35" s="35"/>
    </row>
    <row r="36" spans="2:18" s="1" customFormat="1" ht="14.45" hidden="1" customHeight="1">
      <c r="B36" s="33"/>
      <c r="C36" s="34"/>
      <c r="D36" s="34"/>
      <c r="E36" s="40" t="s">
        <v>48</v>
      </c>
      <c r="F36" s="41">
        <v>0</v>
      </c>
      <c r="G36" s="106" t="s">
        <v>44</v>
      </c>
      <c r="H36" s="217">
        <f>ROUND((SUM(BI92:BI93)+SUM(BI111:BI115)), 2)</f>
        <v>0</v>
      </c>
      <c r="I36" s="214"/>
      <c r="J36" s="214"/>
      <c r="K36" s="34"/>
      <c r="L36" s="34"/>
      <c r="M36" s="217">
        <v>0</v>
      </c>
      <c r="N36" s="214"/>
      <c r="O36" s="214"/>
      <c r="P36" s="214"/>
      <c r="Q36" s="34"/>
      <c r="R36" s="35"/>
    </row>
    <row r="37" spans="2:18" s="1" customFormat="1" ht="6.9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35" customHeight="1">
      <c r="B38" s="33"/>
      <c r="C38" s="102"/>
      <c r="D38" s="107" t="s">
        <v>49</v>
      </c>
      <c r="E38" s="73"/>
      <c r="F38" s="73"/>
      <c r="G38" s="108" t="s">
        <v>50</v>
      </c>
      <c r="H38" s="109" t="s">
        <v>51</v>
      </c>
      <c r="I38" s="73"/>
      <c r="J38" s="73"/>
      <c r="K38" s="73"/>
      <c r="L38" s="218">
        <f>SUM(M30:M36)</f>
        <v>0</v>
      </c>
      <c r="M38" s="218"/>
      <c r="N38" s="218"/>
      <c r="O38" s="218"/>
      <c r="P38" s="219"/>
      <c r="Q38" s="102"/>
      <c r="R38" s="35"/>
    </row>
    <row r="39" spans="2:18" s="1" customFormat="1" ht="14.45" customHeight="1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45" customHeight="1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3"/>
      <c r="C50" s="34"/>
      <c r="D50" s="48" t="s">
        <v>52</v>
      </c>
      <c r="E50" s="49"/>
      <c r="F50" s="49"/>
      <c r="G50" s="49"/>
      <c r="H50" s="50"/>
      <c r="I50" s="34"/>
      <c r="J50" s="48" t="s">
        <v>53</v>
      </c>
      <c r="K50" s="49"/>
      <c r="L50" s="49"/>
      <c r="M50" s="49"/>
      <c r="N50" s="49"/>
      <c r="O50" s="49"/>
      <c r="P50" s="50"/>
      <c r="Q50" s="34"/>
      <c r="R50" s="35"/>
    </row>
    <row r="51" spans="2:18">
      <c r="B51" s="23"/>
      <c r="C51" s="26"/>
      <c r="D51" s="51"/>
      <c r="E51" s="26"/>
      <c r="F51" s="26"/>
      <c r="G51" s="26"/>
      <c r="H51" s="52"/>
      <c r="I51" s="26"/>
      <c r="J51" s="51"/>
      <c r="K51" s="26"/>
      <c r="L51" s="26"/>
      <c r="M51" s="26"/>
      <c r="N51" s="26"/>
      <c r="O51" s="26"/>
      <c r="P51" s="52"/>
      <c r="Q51" s="26"/>
      <c r="R51" s="24"/>
    </row>
    <row r="52" spans="2:18">
      <c r="B52" s="23"/>
      <c r="C52" s="26"/>
      <c r="D52" s="51"/>
      <c r="E52" s="26"/>
      <c r="F52" s="26"/>
      <c r="G52" s="26"/>
      <c r="H52" s="52"/>
      <c r="I52" s="26"/>
      <c r="J52" s="51"/>
      <c r="K52" s="26"/>
      <c r="L52" s="26"/>
      <c r="M52" s="26"/>
      <c r="N52" s="26"/>
      <c r="O52" s="26"/>
      <c r="P52" s="52"/>
      <c r="Q52" s="26"/>
      <c r="R52" s="24"/>
    </row>
    <row r="53" spans="2:18">
      <c r="B53" s="23"/>
      <c r="C53" s="26"/>
      <c r="D53" s="51"/>
      <c r="E53" s="26"/>
      <c r="F53" s="26"/>
      <c r="G53" s="26"/>
      <c r="H53" s="52"/>
      <c r="I53" s="26"/>
      <c r="J53" s="51"/>
      <c r="K53" s="26"/>
      <c r="L53" s="26"/>
      <c r="M53" s="26"/>
      <c r="N53" s="26"/>
      <c r="O53" s="26"/>
      <c r="P53" s="52"/>
      <c r="Q53" s="26"/>
      <c r="R53" s="24"/>
    </row>
    <row r="54" spans="2:18">
      <c r="B54" s="23"/>
      <c r="C54" s="26"/>
      <c r="D54" s="51"/>
      <c r="E54" s="26"/>
      <c r="F54" s="26"/>
      <c r="G54" s="26"/>
      <c r="H54" s="52"/>
      <c r="I54" s="26"/>
      <c r="J54" s="51"/>
      <c r="K54" s="26"/>
      <c r="L54" s="26"/>
      <c r="M54" s="26"/>
      <c r="N54" s="26"/>
      <c r="O54" s="26"/>
      <c r="P54" s="52"/>
      <c r="Q54" s="26"/>
      <c r="R54" s="24"/>
    </row>
    <row r="55" spans="2:18">
      <c r="B55" s="23"/>
      <c r="C55" s="26"/>
      <c r="D55" s="51"/>
      <c r="E55" s="26"/>
      <c r="F55" s="26"/>
      <c r="G55" s="26"/>
      <c r="H55" s="52"/>
      <c r="I55" s="26"/>
      <c r="J55" s="51"/>
      <c r="K55" s="26"/>
      <c r="L55" s="26"/>
      <c r="M55" s="26"/>
      <c r="N55" s="26"/>
      <c r="O55" s="26"/>
      <c r="P55" s="52"/>
      <c r="Q55" s="26"/>
      <c r="R55" s="24"/>
    </row>
    <row r="56" spans="2:18">
      <c r="B56" s="23"/>
      <c r="C56" s="26"/>
      <c r="D56" s="51"/>
      <c r="E56" s="26"/>
      <c r="F56" s="26"/>
      <c r="G56" s="26"/>
      <c r="H56" s="52"/>
      <c r="I56" s="26"/>
      <c r="J56" s="51"/>
      <c r="K56" s="26"/>
      <c r="L56" s="26"/>
      <c r="M56" s="26"/>
      <c r="N56" s="26"/>
      <c r="O56" s="26"/>
      <c r="P56" s="52"/>
      <c r="Q56" s="26"/>
      <c r="R56" s="24"/>
    </row>
    <row r="57" spans="2:18">
      <c r="B57" s="23"/>
      <c r="C57" s="26"/>
      <c r="D57" s="51"/>
      <c r="E57" s="26"/>
      <c r="F57" s="26"/>
      <c r="G57" s="26"/>
      <c r="H57" s="52"/>
      <c r="I57" s="26"/>
      <c r="J57" s="51"/>
      <c r="K57" s="26"/>
      <c r="L57" s="26"/>
      <c r="M57" s="26"/>
      <c r="N57" s="26"/>
      <c r="O57" s="26"/>
      <c r="P57" s="52"/>
      <c r="Q57" s="26"/>
      <c r="R57" s="24"/>
    </row>
    <row r="58" spans="2:18">
      <c r="B58" s="23"/>
      <c r="C58" s="26"/>
      <c r="D58" s="51"/>
      <c r="E58" s="26"/>
      <c r="F58" s="26"/>
      <c r="G58" s="26"/>
      <c r="H58" s="52"/>
      <c r="I58" s="26"/>
      <c r="J58" s="51"/>
      <c r="K58" s="26"/>
      <c r="L58" s="26"/>
      <c r="M58" s="26"/>
      <c r="N58" s="26"/>
      <c r="O58" s="26"/>
      <c r="P58" s="52"/>
      <c r="Q58" s="26"/>
      <c r="R58" s="24"/>
    </row>
    <row r="59" spans="2:18" s="1" customFormat="1" ht="15">
      <c r="B59" s="33"/>
      <c r="C59" s="34"/>
      <c r="D59" s="53" t="s">
        <v>54</v>
      </c>
      <c r="E59" s="54"/>
      <c r="F59" s="54"/>
      <c r="G59" s="55" t="s">
        <v>55</v>
      </c>
      <c r="H59" s="56"/>
      <c r="I59" s="34"/>
      <c r="J59" s="53" t="s">
        <v>54</v>
      </c>
      <c r="K59" s="54"/>
      <c r="L59" s="54"/>
      <c r="M59" s="54"/>
      <c r="N59" s="55" t="s">
        <v>55</v>
      </c>
      <c r="O59" s="54"/>
      <c r="P59" s="56"/>
      <c r="Q59" s="34"/>
      <c r="R59" s="35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3"/>
      <c r="C61" s="34"/>
      <c r="D61" s="48" t="s">
        <v>56</v>
      </c>
      <c r="E61" s="49"/>
      <c r="F61" s="49"/>
      <c r="G61" s="49"/>
      <c r="H61" s="50"/>
      <c r="I61" s="34"/>
      <c r="J61" s="48" t="s">
        <v>57</v>
      </c>
      <c r="K61" s="49"/>
      <c r="L61" s="49"/>
      <c r="M61" s="49"/>
      <c r="N61" s="49"/>
      <c r="O61" s="49"/>
      <c r="P61" s="50"/>
      <c r="Q61" s="34"/>
      <c r="R61" s="35"/>
    </row>
    <row r="62" spans="2:18">
      <c r="B62" s="23"/>
      <c r="C62" s="26"/>
      <c r="D62" s="51"/>
      <c r="E62" s="26"/>
      <c r="F62" s="26"/>
      <c r="G62" s="26"/>
      <c r="H62" s="52"/>
      <c r="I62" s="26"/>
      <c r="J62" s="51"/>
      <c r="K62" s="26"/>
      <c r="L62" s="26"/>
      <c r="M62" s="26"/>
      <c r="N62" s="26"/>
      <c r="O62" s="26"/>
      <c r="P62" s="52"/>
      <c r="Q62" s="26"/>
      <c r="R62" s="24"/>
    </row>
    <row r="63" spans="2:18">
      <c r="B63" s="23"/>
      <c r="C63" s="26"/>
      <c r="D63" s="51"/>
      <c r="E63" s="26"/>
      <c r="F63" s="26"/>
      <c r="G63" s="26"/>
      <c r="H63" s="52"/>
      <c r="I63" s="26"/>
      <c r="J63" s="51"/>
      <c r="K63" s="26"/>
      <c r="L63" s="26"/>
      <c r="M63" s="26"/>
      <c r="N63" s="26"/>
      <c r="O63" s="26"/>
      <c r="P63" s="52"/>
      <c r="Q63" s="26"/>
      <c r="R63" s="24"/>
    </row>
    <row r="64" spans="2:18">
      <c r="B64" s="23"/>
      <c r="C64" s="26"/>
      <c r="D64" s="51"/>
      <c r="E64" s="26"/>
      <c r="F64" s="26"/>
      <c r="G64" s="26"/>
      <c r="H64" s="52"/>
      <c r="I64" s="26"/>
      <c r="J64" s="51"/>
      <c r="K64" s="26"/>
      <c r="L64" s="26"/>
      <c r="M64" s="26"/>
      <c r="N64" s="26"/>
      <c r="O64" s="26"/>
      <c r="P64" s="52"/>
      <c r="Q64" s="26"/>
      <c r="R64" s="24"/>
    </row>
    <row r="65" spans="2:18">
      <c r="B65" s="23"/>
      <c r="C65" s="26"/>
      <c r="D65" s="51"/>
      <c r="E65" s="26"/>
      <c r="F65" s="26"/>
      <c r="G65" s="26"/>
      <c r="H65" s="52"/>
      <c r="I65" s="26"/>
      <c r="J65" s="51"/>
      <c r="K65" s="26"/>
      <c r="L65" s="26"/>
      <c r="M65" s="26"/>
      <c r="N65" s="26"/>
      <c r="O65" s="26"/>
      <c r="P65" s="52"/>
      <c r="Q65" s="26"/>
      <c r="R65" s="24"/>
    </row>
    <row r="66" spans="2:18">
      <c r="B66" s="23"/>
      <c r="C66" s="26"/>
      <c r="D66" s="51"/>
      <c r="E66" s="26"/>
      <c r="F66" s="26"/>
      <c r="G66" s="26"/>
      <c r="H66" s="52"/>
      <c r="I66" s="26"/>
      <c r="J66" s="51"/>
      <c r="K66" s="26"/>
      <c r="L66" s="26"/>
      <c r="M66" s="26"/>
      <c r="N66" s="26"/>
      <c r="O66" s="26"/>
      <c r="P66" s="52"/>
      <c r="Q66" s="26"/>
      <c r="R66" s="24"/>
    </row>
    <row r="67" spans="2:18">
      <c r="B67" s="23"/>
      <c r="C67" s="26"/>
      <c r="D67" s="51"/>
      <c r="E67" s="26"/>
      <c r="F67" s="26"/>
      <c r="G67" s="26"/>
      <c r="H67" s="52"/>
      <c r="I67" s="26"/>
      <c r="J67" s="51"/>
      <c r="K67" s="26"/>
      <c r="L67" s="26"/>
      <c r="M67" s="26"/>
      <c r="N67" s="26"/>
      <c r="O67" s="26"/>
      <c r="P67" s="52"/>
      <c r="Q67" s="26"/>
      <c r="R67" s="24"/>
    </row>
    <row r="68" spans="2:18">
      <c r="B68" s="23"/>
      <c r="C68" s="26"/>
      <c r="D68" s="51"/>
      <c r="E68" s="26"/>
      <c r="F68" s="26"/>
      <c r="G68" s="26"/>
      <c r="H68" s="52"/>
      <c r="I68" s="26"/>
      <c r="J68" s="51"/>
      <c r="K68" s="26"/>
      <c r="L68" s="26"/>
      <c r="M68" s="26"/>
      <c r="N68" s="26"/>
      <c r="O68" s="26"/>
      <c r="P68" s="52"/>
      <c r="Q68" s="26"/>
      <c r="R68" s="24"/>
    </row>
    <row r="69" spans="2:18">
      <c r="B69" s="23"/>
      <c r="C69" s="26"/>
      <c r="D69" s="51"/>
      <c r="E69" s="26"/>
      <c r="F69" s="26"/>
      <c r="G69" s="26"/>
      <c r="H69" s="52"/>
      <c r="I69" s="26"/>
      <c r="J69" s="51"/>
      <c r="K69" s="26"/>
      <c r="L69" s="26"/>
      <c r="M69" s="26"/>
      <c r="N69" s="26"/>
      <c r="O69" s="26"/>
      <c r="P69" s="52"/>
      <c r="Q69" s="26"/>
      <c r="R69" s="24"/>
    </row>
    <row r="70" spans="2:18" s="1" customFormat="1" ht="15">
      <c r="B70" s="33"/>
      <c r="C70" s="34"/>
      <c r="D70" s="53" t="s">
        <v>54</v>
      </c>
      <c r="E70" s="54"/>
      <c r="F70" s="54"/>
      <c r="G70" s="55" t="s">
        <v>55</v>
      </c>
      <c r="H70" s="56"/>
      <c r="I70" s="34"/>
      <c r="J70" s="53" t="s">
        <v>54</v>
      </c>
      <c r="K70" s="54"/>
      <c r="L70" s="54"/>
      <c r="M70" s="54"/>
      <c r="N70" s="55" t="s">
        <v>55</v>
      </c>
      <c r="O70" s="54"/>
      <c r="P70" s="56"/>
      <c r="Q70" s="34"/>
      <c r="R70" s="35"/>
    </row>
    <row r="71" spans="2:18" s="1" customFormat="1" ht="14.45" customHeight="1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6.95" customHeight="1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6.950000000000003" customHeight="1">
      <c r="B76" s="33"/>
      <c r="C76" s="180" t="s">
        <v>114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35"/>
    </row>
    <row r="77" spans="2:18" s="1" customFormat="1" ht="6.95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>
      <c r="B78" s="33"/>
      <c r="C78" s="30" t="s">
        <v>17</v>
      </c>
      <c r="D78" s="34"/>
      <c r="E78" s="34"/>
      <c r="F78" s="212" t="str">
        <f>F6</f>
        <v>Snížení energetické náročnosti budov DPmÚL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34"/>
      <c r="R78" s="35"/>
    </row>
    <row r="79" spans="2:18" s="1" customFormat="1" ht="36.950000000000003" customHeight="1">
      <c r="B79" s="33"/>
      <c r="C79" s="67" t="s">
        <v>110</v>
      </c>
      <c r="D79" s="34"/>
      <c r="E79" s="34"/>
      <c r="F79" s="190" t="str">
        <f>F7</f>
        <v>inveko6e - Elektro a hromosvody</v>
      </c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34"/>
      <c r="R79" s="35"/>
    </row>
    <row r="80" spans="2:18" s="1" customFormat="1" ht="6.95" customHeight="1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>
      <c r="B81" s="33"/>
      <c r="C81" s="30" t="s">
        <v>23</v>
      </c>
      <c r="D81" s="34"/>
      <c r="E81" s="34"/>
      <c r="F81" s="28" t="str">
        <f>F9</f>
        <v>Předlice</v>
      </c>
      <c r="G81" s="34"/>
      <c r="H81" s="34"/>
      <c r="I81" s="34"/>
      <c r="J81" s="34"/>
      <c r="K81" s="30" t="s">
        <v>25</v>
      </c>
      <c r="L81" s="34"/>
      <c r="M81" s="215" t="str">
        <f>IF(O9="","",O9)</f>
        <v>15.12.2015</v>
      </c>
      <c r="N81" s="215"/>
      <c r="O81" s="215"/>
      <c r="P81" s="215"/>
      <c r="Q81" s="34"/>
      <c r="R81" s="35"/>
    </row>
    <row r="82" spans="2:47" s="1" customFormat="1" ht="6.95" customHeight="1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5">
      <c r="B83" s="33"/>
      <c r="C83" s="30" t="s">
        <v>29</v>
      </c>
      <c r="D83" s="34"/>
      <c r="E83" s="34"/>
      <c r="F83" s="28" t="str">
        <f>E12</f>
        <v xml:space="preserve"> </v>
      </c>
      <c r="G83" s="34"/>
      <c r="H83" s="34"/>
      <c r="I83" s="34"/>
      <c r="J83" s="34"/>
      <c r="K83" s="30" t="s">
        <v>34</v>
      </c>
      <c r="L83" s="34"/>
      <c r="M83" s="182" t="str">
        <f>E18</f>
        <v>INVEKO 4U s.r.o.Litoměřice</v>
      </c>
      <c r="N83" s="182"/>
      <c r="O83" s="182"/>
      <c r="P83" s="182"/>
      <c r="Q83" s="182"/>
      <c r="R83" s="35"/>
    </row>
    <row r="84" spans="2:47" s="1" customFormat="1" ht="14.45" customHeight="1">
      <c r="B84" s="33"/>
      <c r="C84" s="30" t="s">
        <v>33</v>
      </c>
      <c r="D84" s="34"/>
      <c r="E84" s="34"/>
      <c r="F84" s="28" t="str">
        <f>IF(E15="","",E15)</f>
        <v xml:space="preserve"> </v>
      </c>
      <c r="G84" s="34"/>
      <c r="H84" s="34"/>
      <c r="I84" s="34"/>
      <c r="J84" s="34"/>
      <c r="K84" s="30" t="s">
        <v>37</v>
      </c>
      <c r="L84" s="34"/>
      <c r="M84" s="182" t="str">
        <f>E21</f>
        <v xml:space="preserve"> </v>
      </c>
      <c r="N84" s="182"/>
      <c r="O84" s="182"/>
      <c r="P84" s="182"/>
      <c r="Q84" s="182"/>
      <c r="R84" s="35"/>
    </row>
    <row r="85" spans="2:47" s="1" customFormat="1" ht="10.35" customHeight="1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>
      <c r="B86" s="33"/>
      <c r="C86" s="220" t="s">
        <v>115</v>
      </c>
      <c r="D86" s="221"/>
      <c r="E86" s="221"/>
      <c r="F86" s="221"/>
      <c r="G86" s="221"/>
      <c r="H86" s="102"/>
      <c r="I86" s="102"/>
      <c r="J86" s="102"/>
      <c r="K86" s="102"/>
      <c r="L86" s="102"/>
      <c r="M86" s="102"/>
      <c r="N86" s="220" t="s">
        <v>116</v>
      </c>
      <c r="O86" s="221"/>
      <c r="P86" s="221"/>
      <c r="Q86" s="221"/>
      <c r="R86" s="35"/>
    </row>
    <row r="87" spans="2:47" s="1" customFormat="1" ht="10.35" customHeight="1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>
      <c r="B88" s="33"/>
      <c r="C88" s="110" t="s">
        <v>117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203">
        <f>N111</f>
        <v>0</v>
      </c>
      <c r="O88" s="222"/>
      <c r="P88" s="222"/>
      <c r="Q88" s="222"/>
      <c r="R88" s="35"/>
      <c r="AU88" s="19" t="s">
        <v>118</v>
      </c>
    </row>
    <row r="89" spans="2:47" s="6" customFormat="1" ht="24.95" customHeight="1">
      <c r="B89" s="111"/>
      <c r="C89" s="112"/>
      <c r="D89" s="113" t="s">
        <v>678</v>
      </c>
      <c r="E89" s="112"/>
      <c r="F89" s="112"/>
      <c r="G89" s="112"/>
      <c r="H89" s="112"/>
      <c r="I89" s="112"/>
      <c r="J89" s="112"/>
      <c r="K89" s="112"/>
      <c r="L89" s="112"/>
      <c r="M89" s="112"/>
      <c r="N89" s="223">
        <f>N112</f>
        <v>0</v>
      </c>
      <c r="O89" s="224"/>
      <c r="P89" s="224"/>
      <c r="Q89" s="224"/>
      <c r="R89" s="114"/>
    </row>
    <row r="90" spans="2:47" s="7" customFormat="1" ht="19.899999999999999" customHeight="1">
      <c r="B90" s="115"/>
      <c r="C90" s="116"/>
      <c r="D90" s="117" t="s">
        <v>679</v>
      </c>
      <c r="E90" s="116"/>
      <c r="F90" s="116"/>
      <c r="G90" s="116"/>
      <c r="H90" s="116"/>
      <c r="I90" s="116"/>
      <c r="J90" s="116"/>
      <c r="K90" s="116"/>
      <c r="L90" s="116"/>
      <c r="M90" s="116"/>
      <c r="N90" s="225">
        <f>N113</f>
        <v>0</v>
      </c>
      <c r="O90" s="226"/>
      <c r="P90" s="226"/>
      <c r="Q90" s="226"/>
      <c r="R90" s="118"/>
    </row>
    <row r="91" spans="2:47" s="1" customFormat="1" ht="21.75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5"/>
    </row>
    <row r="92" spans="2:47" s="1" customFormat="1" ht="29.25" customHeight="1">
      <c r="B92" s="33"/>
      <c r="C92" s="110" t="s">
        <v>137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222">
        <v>0</v>
      </c>
      <c r="O92" s="227"/>
      <c r="P92" s="227"/>
      <c r="Q92" s="227"/>
      <c r="R92" s="35"/>
      <c r="T92" s="119"/>
      <c r="U92" s="120" t="s">
        <v>42</v>
      </c>
    </row>
    <row r="93" spans="2:47" s="1" customFormat="1" ht="18" customHeight="1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5"/>
    </row>
    <row r="94" spans="2:47" s="1" customFormat="1" ht="29.25" customHeight="1">
      <c r="B94" s="33"/>
      <c r="C94" s="101" t="s">
        <v>102</v>
      </c>
      <c r="D94" s="102"/>
      <c r="E94" s="102"/>
      <c r="F94" s="102"/>
      <c r="G94" s="102"/>
      <c r="H94" s="102"/>
      <c r="I94" s="102"/>
      <c r="J94" s="102"/>
      <c r="K94" s="102"/>
      <c r="L94" s="206">
        <f>ROUND(SUM(N88+N92),2)</f>
        <v>0</v>
      </c>
      <c r="M94" s="206"/>
      <c r="N94" s="206"/>
      <c r="O94" s="206"/>
      <c r="P94" s="206"/>
      <c r="Q94" s="206"/>
      <c r="R94" s="35"/>
    </row>
    <row r="95" spans="2:47" s="1" customFormat="1" ht="6.95" customHeight="1">
      <c r="B95" s="57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9"/>
    </row>
    <row r="99" spans="2:63" s="1" customFormat="1" ht="6.95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</row>
    <row r="100" spans="2:63" s="1" customFormat="1" ht="36.950000000000003" customHeight="1">
      <c r="B100" s="33"/>
      <c r="C100" s="180" t="s">
        <v>138</v>
      </c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35"/>
    </row>
    <row r="101" spans="2:63" s="1" customFormat="1" ht="6.95" customHeight="1"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5"/>
    </row>
    <row r="102" spans="2:63" s="1" customFormat="1" ht="30" customHeight="1">
      <c r="B102" s="33"/>
      <c r="C102" s="30" t="s">
        <v>17</v>
      </c>
      <c r="D102" s="34"/>
      <c r="E102" s="34"/>
      <c r="F102" s="212" t="str">
        <f>F6</f>
        <v>Snížení energetické náročnosti budov DPmÚL</v>
      </c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34"/>
      <c r="R102" s="35"/>
    </row>
    <row r="103" spans="2:63" s="1" customFormat="1" ht="36.950000000000003" customHeight="1">
      <c r="B103" s="33"/>
      <c r="C103" s="67" t="s">
        <v>110</v>
      </c>
      <c r="D103" s="34"/>
      <c r="E103" s="34"/>
      <c r="F103" s="190" t="str">
        <f>F7</f>
        <v>inveko6e - Elektro a hromosvody</v>
      </c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34"/>
      <c r="R103" s="35"/>
    </row>
    <row r="104" spans="2:63" s="1" customFormat="1" ht="6.95" customHeight="1"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5"/>
    </row>
    <row r="105" spans="2:63" s="1" customFormat="1" ht="18" customHeight="1">
      <c r="B105" s="33"/>
      <c r="C105" s="30" t="s">
        <v>23</v>
      </c>
      <c r="D105" s="34"/>
      <c r="E105" s="34"/>
      <c r="F105" s="28" t="str">
        <f>F9</f>
        <v>Předlice</v>
      </c>
      <c r="G105" s="34"/>
      <c r="H105" s="34"/>
      <c r="I105" s="34"/>
      <c r="J105" s="34"/>
      <c r="K105" s="30" t="s">
        <v>25</v>
      </c>
      <c r="L105" s="34"/>
      <c r="M105" s="215" t="str">
        <f>IF(O9="","",O9)</f>
        <v>15.12.2015</v>
      </c>
      <c r="N105" s="215"/>
      <c r="O105" s="215"/>
      <c r="P105" s="215"/>
      <c r="Q105" s="34"/>
      <c r="R105" s="35"/>
    </row>
    <row r="106" spans="2:63" s="1" customFormat="1" ht="6.95" customHeight="1"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5"/>
    </row>
    <row r="107" spans="2:63" s="1" customFormat="1" ht="15">
      <c r="B107" s="33"/>
      <c r="C107" s="30" t="s">
        <v>29</v>
      </c>
      <c r="D107" s="34"/>
      <c r="E107" s="34"/>
      <c r="F107" s="28" t="str">
        <f>E12</f>
        <v xml:space="preserve"> </v>
      </c>
      <c r="G107" s="34"/>
      <c r="H107" s="34"/>
      <c r="I107" s="34"/>
      <c r="J107" s="34"/>
      <c r="K107" s="30" t="s">
        <v>34</v>
      </c>
      <c r="L107" s="34"/>
      <c r="M107" s="182" t="str">
        <f>E18</f>
        <v>INVEKO 4U s.r.o.Litoměřice</v>
      </c>
      <c r="N107" s="182"/>
      <c r="O107" s="182"/>
      <c r="P107" s="182"/>
      <c r="Q107" s="182"/>
      <c r="R107" s="35"/>
    </row>
    <row r="108" spans="2:63" s="1" customFormat="1" ht="14.45" customHeight="1">
      <c r="B108" s="33"/>
      <c r="C108" s="30" t="s">
        <v>33</v>
      </c>
      <c r="D108" s="34"/>
      <c r="E108" s="34"/>
      <c r="F108" s="28" t="str">
        <f>IF(E15="","",E15)</f>
        <v xml:space="preserve"> </v>
      </c>
      <c r="G108" s="34"/>
      <c r="H108" s="34"/>
      <c r="I108" s="34"/>
      <c r="J108" s="34"/>
      <c r="K108" s="30" t="s">
        <v>37</v>
      </c>
      <c r="L108" s="34"/>
      <c r="M108" s="182" t="str">
        <f>E21</f>
        <v xml:space="preserve"> </v>
      </c>
      <c r="N108" s="182"/>
      <c r="O108" s="182"/>
      <c r="P108" s="182"/>
      <c r="Q108" s="182"/>
      <c r="R108" s="35"/>
    </row>
    <row r="109" spans="2:63" s="1" customFormat="1" ht="10.35" customHeight="1"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</row>
    <row r="110" spans="2:63" s="8" customFormat="1" ht="29.25" customHeight="1">
      <c r="B110" s="121"/>
      <c r="C110" s="122" t="s">
        <v>139</v>
      </c>
      <c r="D110" s="123" t="s">
        <v>140</v>
      </c>
      <c r="E110" s="123" t="s">
        <v>60</v>
      </c>
      <c r="F110" s="228" t="s">
        <v>141</v>
      </c>
      <c r="G110" s="228"/>
      <c r="H110" s="228"/>
      <c r="I110" s="228"/>
      <c r="J110" s="123" t="s">
        <v>142</v>
      </c>
      <c r="K110" s="123" t="s">
        <v>143</v>
      </c>
      <c r="L110" s="229" t="s">
        <v>144</v>
      </c>
      <c r="M110" s="229"/>
      <c r="N110" s="228" t="s">
        <v>116</v>
      </c>
      <c r="O110" s="228"/>
      <c r="P110" s="228"/>
      <c r="Q110" s="230"/>
      <c r="R110" s="124"/>
      <c r="T110" s="74" t="s">
        <v>145</v>
      </c>
      <c r="U110" s="75" t="s">
        <v>42</v>
      </c>
      <c r="V110" s="75" t="s">
        <v>146</v>
      </c>
      <c r="W110" s="75" t="s">
        <v>147</v>
      </c>
      <c r="X110" s="75" t="s">
        <v>148</v>
      </c>
      <c r="Y110" s="75" t="s">
        <v>149</v>
      </c>
      <c r="Z110" s="75" t="s">
        <v>150</v>
      </c>
      <c r="AA110" s="76" t="s">
        <v>151</v>
      </c>
    </row>
    <row r="111" spans="2:63" s="1" customFormat="1" ht="29.25" customHeight="1">
      <c r="B111" s="33"/>
      <c r="C111" s="78" t="s">
        <v>112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245">
        <f>BK111</f>
        <v>0</v>
      </c>
      <c r="O111" s="246"/>
      <c r="P111" s="246"/>
      <c r="Q111" s="246"/>
      <c r="R111" s="35"/>
      <c r="T111" s="77"/>
      <c r="U111" s="49"/>
      <c r="V111" s="49"/>
      <c r="W111" s="125">
        <f>W112</f>
        <v>0.16</v>
      </c>
      <c r="X111" s="49"/>
      <c r="Y111" s="125">
        <f>Y112</f>
        <v>0</v>
      </c>
      <c r="Z111" s="49"/>
      <c r="AA111" s="126">
        <f>AA112</f>
        <v>0</v>
      </c>
      <c r="AT111" s="19" t="s">
        <v>77</v>
      </c>
      <c r="AU111" s="19" t="s">
        <v>118</v>
      </c>
      <c r="BK111" s="127">
        <f>BK112</f>
        <v>0</v>
      </c>
    </row>
    <row r="112" spans="2:63" s="9" customFormat="1" ht="37.35" customHeight="1">
      <c r="B112" s="128"/>
      <c r="C112" s="129"/>
      <c r="D112" s="130" t="s">
        <v>678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247">
        <f>BK112</f>
        <v>0</v>
      </c>
      <c r="O112" s="223"/>
      <c r="P112" s="223"/>
      <c r="Q112" s="223"/>
      <c r="R112" s="131"/>
      <c r="T112" s="132"/>
      <c r="U112" s="129"/>
      <c r="V112" s="129"/>
      <c r="W112" s="133">
        <f>W113</f>
        <v>0.16</v>
      </c>
      <c r="X112" s="129"/>
      <c r="Y112" s="133">
        <f>Y113</f>
        <v>0</v>
      </c>
      <c r="Z112" s="129"/>
      <c r="AA112" s="134">
        <f>AA113</f>
        <v>0</v>
      </c>
      <c r="AR112" s="135" t="s">
        <v>177</v>
      </c>
      <c r="AT112" s="136" t="s">
        <v>77</v>
      </c>
      <c r="AU112" s="136" t="s">
        <v>78</v>
      </c>
      <c r="AY112" s="135" t="s">
        <v>152</v>
      </c>
      <c r="BK112" s="137">
        <f>BK113</f>
        <v>0</v>
      </c>
    </row>
    <row r="113" spans="2:65" s="9" customFormat="1" ht="19.899999999999999" customHeight="1">
      <c r="B113" s="128"/>
      <c r="C113" s="129"/>
      <c r="D113" s="138" t="s">
        <v>679</v>
      </c>
      <c r="E113" s="138"/>
      <c r="F113" s="138"/>
      <c r="G113" s="138"/>
      <c r="H113" s="138"/>
      <c r="I113" s="138"/>
      <c r="J113" s="138"/>
      <c r="K113" s="138"/>
      <c r="L113" s="138"/>
      <c r="M113" s="138"/>
      <c r="N113" s="243">
        <f>BK113</f>
        <v>0</v>
      </c>
      <c r="O113" s="244"/>
      <c r="P113" s="244"/>
      <c r="Q113" s="244"/>
      <c r="R113" s="131"/>
      <c r="T113" s="132"/>
      <c r="U113" s="129"/>
      <c r="V113" s="129"/>
      <c r="W113" s="133">
        <f>SUM(W114:W115)</f>
        <v>0.16</v>
      </c>
      <c r="X113" s="129"/>
      <c r="Y113" s="133">
        <f>SUM(Y114:Y115)</f>
        <v>0</v>
      </c>
      <c r="Z113" s="129"/>
      <c r="AA113" s="134">
        <f>SUM(AA114:AA115)</f>
        <v>0</v>
      </c>
      <c r="AR113" s="135" t="s">
        <v>177</v>
      </c>
      <c r="AT113" s="136" t="s">
        <v>77</v>
      </c>
      <c r="AU113" s="136" t="s">
        <v>22</v>
      </c>
      <c r="AY113" s="135" t="s">
        <v>152</v>
      </c>
      <c r="BK113" s="137">
        <f>SUM(BK114:BK115)</f>
        <v>0</v>
      </c>
    </row>
    <row r="114" spans="2:65" s="1" customFormat="1" ht="22.5" customHeight="1">
      <c r="B114" s="139"/>
      <c r="C114" s="140" t="s">
        <v>22</v>
      </c>
      <c r="D114" s="140" t="s">
        <v>154</v>
      </c>
      <c r="E114" s="141" t="s">
        <v>1103</v>
      </c>
      <c r="F114" s="231" t="s">
        <v>1104</v>
      </c>
      <c r="G114" s="231"/>
      <c r="H114" s="231"/>
      <c r="I114" s="231"/>
      <c r="J114" s="142" t="s">
        <v>1105</v>
      </c>
      <c r="K114" s="143">
        <v>1</v>
      </c>
      <c r="L114" s="251">
        <v>0</v>
      </c>
      <c r="M114" s="251"/>
      <c r="N114" s="232">
        <f>ROUND(L114*K114,2)</f>
        <v>0</v>
      </c>
      <c r="O114" s="232"/>
      <c r="P114" s="232"/>
      <c r="Q114" s="232"/>
      <c r="R114" s="144"/>
      <c r="T114" s="145" t="s">
        <v>5</v>
      </c>
      <c r="U114" s="42" t="s">
        <v>43</v>
      </c>
      <c r="V114" s="146">
        <v>7.8E-2</v>
      </c>
      <c r="W114" s="146">
        <f>V114*K114</f>
        <v>7.8E-2</v>
      </c>
      <c r="X114" s="146">
        <v>0</v>
      </c>
      <c r="Y114" s="146">
        <f>X114*K114</f>
        <v>0</v>
      </c>
      <c r="Z114" s="146">
        <v>0</v>
      </c>
      <c r="AA114" s="147">
        <f>Z114*K114</f>
        <v>0</v>
      </c>
      <c r="AR114" s="19" t="s">
        <v>408</v>
      </c>
      <c r="AT114" s="19" t="s">
        <v>154</v>
      </c>
      <c r="AU114" s="19" t="s">
        <v>108</v>
      </c>
      <c r="AY114" s="19" t="s">
        <v>152</v>
      </c>
      <c r="BE114" s="148">
        <f>IF(U114="základní",N114,0)</f>
        <v>0</v>
      </c>
      <c r="BF114" s="148">
        <f>IF(U114="snížená",N114,0)</f>
        <v>0</v>
      </c>
      <c r="BG114" s="148">
        <f>IF(U114="zákl. přenesená",N114,0)</f>
        <v>0</v>
      </c>
      <c r="BH114" s="148">
        <f>IF(U114="sníž. přenesená",N114,0)</f>
        <v>0</v>
      </c>
      <c r="BI114" s="148">
        <f>IF(U114="nulová",N114,0)</f>
        <v>0</v>
      </c>
      <c r="BJ114" s="19" t="s">
        <v>22</v>
      </c>
      <c r="BK114" s="148">
        <f>ROUND(L114*K114,2)</f>
        <v>0</v>
      </c>
      <c r="BL114" s="19" t="s">
        <v>408</v>
      </c>
      <c r="BM114" s="19" t="s">
        <v>1106</v>
      </c>
    </row>
    <row r="115" spans="2:65" s="1" customFormat="1" ht="22.5" customHeight="1">
      <c r="B115" s="139"/>
      <c r="C115" s="140" t="s">
        <v>108</v>
      </c>
      <c r="D115" s="140" t="s">
        <v>154</v>
      </c>
      <c r="E115" s="141" t="s">
        <v>1107</v>
      </c>
      <c r="F115" s="231" t="s">
        <v>1108</v>
      </c>
      <c r="G115" s="231"/>
      <c r="H115" s="231"/>
      <c r="I115" s="231"/>
      <c r="J115" s="142" t="s">
        <v>1105</v>
      </c>
      <c r="K115" s="143">
        <v>1</v>
      </c>
      <c r="L115" s="251">
        <v>0</v>
      </c>
      <c r="M115" s="251"/>
      <c r="N115" s="232">
        <f>ROUND(L115*K115,2)</f>
        <v>0</v>
      </c>
      <c r="O115" s="232"/>
      <c r="P115" s="232"/>
      <c r="Q115" s="232"/>
      <c r="R115" s="144"/>
      <c r="T115" s="145" t="s">
        <v>5</v>
      </c>
      <c r="U115" s="169" t="s">
        <v>43</v>
      </c>
      <c r="V115" s="170">
        <v>8.2000000000000003E-2</v>
      </c>
      <c r="W115" s="170">
        <f>V115*K115</f>
        <v>8.2000000000000003E-2</v>
      </c>
      <c r="X115" s="170">
        <v>0</v>
      </c>
      <c r="Y115" s="170">
        <f>X115*K115</f>
        <v>0</v>
      </c>
      <c r="Z115" s="170">
        <v>0</v>
      </c>
      <c r="AA115" s="171">
        <f>Z115*K115</f>
        <v>0</v>
      </c>
      <c r="AR115" s="19" t="s">
        <v>408</v>
      </c>
      <c r="AT115" s="19" t="s">
        <v>154</v>
      </c>
      <c r="AU115" s="19" t="s">
        <v>108</v>
      </c>
      <c r="AY115" s="19" t="s">
        <v>152</v>
      </c>
      <c r="BE115" s="148">
        <f>IF(U115="základní",N115,0)</f>
        <v>0</v>
      </c>
      <c r="BF115" s="148">
        <f>IF(U115="snížená",N115,0)</f>
        <v>0</v>
      </c>
      <c r="BG115" s="148">
        <f>IF(U115="zákl. přenesená",N115,0)</f>
        <v>0</v>
      </c>
      <c r="BH115" s="148">
        <f>IF(U115="sníž. přenesená",N115,0)</f>
        <v>0</v>
      </c>
      <c r="BI115" s="148">
        <f>IF(U115="nulová",N115,0)</f>
        <v>0</v>
      </c>
      <c r="BJ115" s="19" t="s">
        <v>22</v>
      </c>
      <c r="BK115" s="148">
        <f>ROUND(L115*K115,2)</f>
        <v>0</v>
      </c>
      <c r="BL115" s="19" t="s">
        <v>408</v>
      </c>
      <c r="BM115" s="19" t="s">
        <v>1109</v>
      </c>
    </row>
    <row r="116" spans="2:65" s="1" customFormat="1" ht="6.95" customHeight="1"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9"/>
    </row>
  </sheetData>
  <mergeCells count="61">
    <mergeCell ref="H1:K1"/>
    <mergeCell ref="S2:AC2"/>
    <mergeCell ref="F115:I115"/>
    <mergeCell ref="L115:M115"/>
    <mergeCell ref="N115:Q115"/>
    <mergeCell ref="N111:Q111"/>
    <mergeCell ref="N112:Q112"/>
    <mergeCell ref="N113:Q113"/>
    <mergeCell ref="F110:I110"/>
    <mergeCell ref="L110:M110"/>
    <mergeCell ref="N110:Q110"/>
    <mergeCell ref="F114:I114"/>
    <mergeCell ref="L114:M114"/>
    <mergeCell ref="N114:Q114"/>
    <mergeCell ref="F102:P102"/>
    <mergeCell ref="F103:P103"/>
    <mergeCell ref="M105:P105"/>
    <mergeCell ref="M107:Q107"/>
    <mergeCell ref="M108:Q108"/>
    <mergeCell ref="N89:Q89"/>
    <mergeCell ref="N90:Q90"/>
    <mergeCell ref="N92:Q92"/>
    <mergeCell ref="L94:Q94"/>
    <mergeCell ref="C100:Q100"/>
    <mergeCell ref="M83:Q83"/>
    <mergeCell ref="M84:Q84"/>
    <mergeCell ref="C86:G86"/>
    <mergeCell ref="N86:Q86"/>
    <mergeCell ref="N88:Q88"/>
    <mergeCell ref="L38:P38"/>
    <mergeCell ref="C76:Q76"/>
    <mergeCell ref="F78:P78"/>
    <mergeCell ref="F79:P79"/>
    <mergeCell ref="M81:P81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8:P18"/>
    <mergeCell ref="O20:P20"/>
    <mergeCell ref="O21:P21"/>
    <mergeCell ref="E24:L24"/>
    <mergeCell ref="M27:P27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</mergeCells>
  <hyperlinks>
    <hyperlink ref="F1:G1" location="C2" display="1) Krycí list rozpočtu"/>
    <hyperlink ref="H1:K1" location="C86" display="2) Rekapitulace rozpočtu"/>
    <hyperlink ref="L1" location="C11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inveko6a - SO 1 Vrátnice</vt:lpstr>
      <vt:lpstr>inveko6b - SO2 Dispečink</vt:lpstr>
      <vt:lpstr>inveko6c - SO 3 Hlavní ob...</vt:lpstr>
      <vt:lpstr>inveko6d - SO 4 Společens...</vt:lpstr>
      <vt:lpstr>inveko6e - Elektro a hrom...</vt:lpstr>
      <vt:lpstr>'inveko6a - SO 1 Vrátnice'!Názvy_tisku</vt:lpstr>
      <vt:lpstr>'inveko6b - SO2 Dispečink'!Názvy_tisku</vt:lpstr>
      <vt:lpstr>'inveko6c - SO 3 Hlavní ob...'!Názvy_tisku</vt:lpstr>
      <vt:lpstr>'inveko6d - SO 4 Společens...'!Názvy_tisku</vt:lpstr>
      <vt:lpstr>'inveko6e - Elektro a hrom...'!Názvy_tisku</vt:lpstr>
      <vt:lpstr>'Rekapitulace stavby'!Názvy_tisku</vt:lpstr>
      <vt:lpstr>'inveko6a - SO 1 Vrátnice'!Oblast_tisku</vt:lpstr>
      <vt:lpstr>'inveko6b - SO2 Dispečink'!Oblast_tisku</vt:lpstr>
      <vt:lpstr>'inveko6c - SO 3 Hlavní ob...'!Oblast_tisku</vt:lpstr>
      <vt:lpstr>'inveko6d - SO 4 Společens...'!Oblast_tisku</vt:lpstr>
      <vt:lpstr>'inveko6e - Elektro a hrom...'!Oblast_tisku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PC04\Kubanek</dc:creator>
  <cp:lastModifiedBy>Kubanek</cp:lastModifiedBy>
  <dcterms:created xsi:type="dcterms:W3CDTF">2017-03-10T13:30:19Z</dcterms:created>
  <dcterms:modified xsi:type="dcterms:W3CDTF">2017-04-03T12:07:57Z</dcterms:modified>
</cp:coreProperties>
</file>