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<sst xmlns="http://schemas.openxmlformats.org/spreadsheetml/2006/main" count="294" uniqueCount="162">
  <si>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</si>
  <si>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</si>
  <si>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</si>
  <si>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</si>
  <si>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</si>
  <si>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</si>
  <si>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</si>
  <si>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</si>
  <si>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</si>
  <si>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</si>
  <si>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</si>
  <si>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</si>
  <si>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</si>
  <si>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</si>
  <si>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</si>
  <si>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</si>
  <si>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</si>
  <si>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</si>
  <si>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</si>
  <si>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</si>
  <si>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</si>
  <si>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</si>
  <si>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</si>
  <si>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</si>
  <si>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</si>
  <si>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</si>
  <si>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Poznámka:</t>
  </si>
  <si>
    <t>Objekt</t>
  </si>
  <si>
    <t>Kód</t>
  </si>
  <si>
    <t>M21</t>
  </si>
  <si>
    <t>210220301R00</t>
  </si>
  <si>
    <t>210220302R00</t>
  </si>
  <si>
    <t>210220212R00</t>
  </si>
  <si>
    <t>210220021R00</t>
  </si>
  <si>
    <t>210220101R00</t>
  </si>
  <si>
    <t>210220372R00</t>
  </si>
  <si>
    <t>35441850</t>
  </si>
  <si>
    <t>35441860</t>
  </si>
  <si>
    <t>35441895</t>
  </si>
  <si>
    <t>35441925</t>
  </si>
  <si>
    <t>35441997</t>
  </si>
  <si>
    <t>35441040</t>
  </si>
  <si>
    <t>35441120</t>
  </si>
  <si>
    <t>35441520</t>
  </si>
  <si>
    <t>35441542</t>
  </si>
  <si>
    <t>35441830</t>
  </si>
  <si>
    <t>35441840</t>
  </si>
  <si>
    <t>35441846</t>
  </si>
  <si>
    <t>35444180</t>
  </si>
  <si>
    <t>DP Ústí nad Labem - hromosvod</t>
  </si>
  <si>
    <t>Zkrácený popis</t>
  </si>
  <si>
    <t>Rozměry</t>
  </si>
  <si>
    <t>Elektromontáže</t>
  </si>
  <si>
    <t>Svorka hromosvodová do 2 šroubů /SS, SZ, SO/</t>
  </si>
  <si>
    <t>Svorka hromosvodová nad 2 šrouby /ST, SJ, SR, atd/</t>
  </si>
  <si>
    <t>Tyč jímací s upev. na stř.hřeben do 3 m, do zdi</t>
  </si>
  <si>
    <t>Vedení uzemňovací v zemi FeZn do 120 mm2</t>
  </si>
  <si>
    <t>Vodiče svodové FeZn D do 10,Al 10,Cu 8 +podpěry</t>
  </si>
  <si>
    <t>Úhelník ochranný nebo trubka s držáky do zdiva</t>
  </si>
  <si>
    <t>Ostatní materiál</t>
  </si>
  <si>
    <t>Svorka univerzální SU</t>
  </si>
  <si>
    <t>Svorka SJ 1 k jímací tyči</t>
  </si>
  <si>
    <t>Svorka připojovací SP  kovových částí d 6-12 mm</t>
  </si>
  <si>
    <t>Svorka zkušební SZ pro lano d 6-12 mm</t>
  </si>
  <si>
    <t>Svorka SR 3b</t>
  </si>
  <si>
    <t>Tyč jímací JR 2,0 2000 mm bez osazení</t>
  </si>
  <si>
    <t>Pásek uzemňovací pozinkovaný 30 x 4 mm</t>
  </si>
  <si>
    <t>Podpěra vedení pro vlnitý eternit PV 17</t>
  </si>
  <si>
    <t>Podpěra vedení na ploché stř. plast. štěrk PV 21-c</t>
  </si>
  <si>
    <t>Úhelník ochranný OU-2 pro vodič d 6-12 mm</t>
  </si>
  <si>
    <t>Držák ochranného úhelníku DOU-25 do zdiva</t>
  </si>
  <si>
    <t>Štítek označení</t>
  </si>
  <si>
    <t>Drát 8AlMgSi T/4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</si>
  <si>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</si>
  <si>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</si>
  <si>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</si>
  <si>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</si>
  <si>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</si>
  <si>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</si>
  <si>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</si>
  <si>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</si>
  <si>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</si>
  <si>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</si>
  <si>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</si>
  <si>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</si>
  <si>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</si>
  <si>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</si>
  <si>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</si>
  <si>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</si>
  <si>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</si>
  <si>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</si>
  <si>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</si>
  <si>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</si>
  <si>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</si>
  <si>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</si>
  <si>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</si>
  <si>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0</t>
  </si>
  <si>
    <t>Přesuny</t>
  </si>
  <si>
    <t>Typ skupiny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</si>
  <si>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</si>
  <si>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</si>
  <si>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</si>
  <si>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</si>
  <si>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</si>
  <si>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</si>
  <si>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</si>
  <si>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</si>
  <si>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</si>
  <si>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M21_</t>
  </si>
  <si>
    <t>Z99999_</t>
  </si>
  <si>
    <t>9_</t>
  </si>
  <si>
    <t>Z_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</si>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</sst>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libri Light"/>
      <family val="2"/>
    </font>
    <font>
      <sz val="12"/>
      <color indexed="1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23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47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12.75">
      <c r="A2" s="67" t="s">
        <v>1</v>
      </c>
      <c r="B2" s="68"/>
      <c r="C2" s="68"/>
      <c r="D2" s="71" t="s">
        <v>49</v>
      </c>
      <c r="E2" s="73" t="s">
        <v>73</v>
      </c>
      <c r="F2" s="68"/>
      <c r="G2" s="73"/>
      <c r="H2" s="68"/>
      <c r="I2" s="74" t="s">
        <v>87</v>
      </c>
      <c r="J2" s="74"/>
      <c r="K2" s="68"/>
      <c r="L2" s="68"/>
      <c r="M2" s="75"/>
      <c r="N2" s="32"/>
    </row>
    <row r="3" spans="1:14" ht="12.75">
      <c r="A3" s="69"/>
      <c r="B3" s="70"/>
      <c r="C3" s="70"/>
      <c r="D3" s="72"/>
      <c r="E3" s="70"/>
      <c r="F3" s="70"/>
      <c r="G3" s="70"/>
      <c r="H3" s="70"/>
      <c r="I3" s="70"/>
      <c r="J3" s="70"/>
      <c r="K3" s="70"/>
      <c r="L3" s="70"/>
      <c r="M3" s="76"/>
      <c r="N3" s="32"/>
    </row>
    <row r="4" spans="1:14" ht="12.75">
      <c r="A4" s="77" t="s">
        <v>2</v>
      </c>
      <c r="B4" s="70"/>
      <c r="C4" s="70"/>
      <c r="D4" s="78"/>
      <c r="E4" s="79" t="s">
        <v>74</v>
      </c>
      <c r="F4" s="70"/>
      <c r="G4" s="80">
        <v>42573</v>
      </c>
      <c r="H4" s="70"/>
      <c r="I4" s="78" t="s">
        <v>88</v>
      </c>
      <c r="J4" s="78"/>
      <c r="K4" s="70"/>
      <c r="L4" s="70"/>
      <c r="M4" s="76"/>
      <c r="N4" s="32"/>
    </row>
    <row r="5" spans="1:14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32"/>
    </row>
    <row r="6" spans="1:14" ht="12.75">
      <c r="A6" s="77" t="s">
        <v>3</v>
      </c>
      <c r="B6" s="70"/>
      <c r="C6" s="70"/>
      <c r="D6" s="78"/>
      <c r="E6" s="79" t="s">
        <v>75</v>
      </c>
      <c r="F6" s="70"/>
      <c r="G6" s="70"/>
      <c r="H6" s="70"/>
      <c r="I6" s="78" t="s">
        <v>89</v>
      </c>
      <c r="J6" s="78"/>
      <c r="K6" s="70"/>
      <c r="L6" s="70"/>
      <c r="M6" s="76"/>
      <c r="N6" s="32"/>
    </row>
    <row r="7" spans="1:14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6"/>
      <c r="N7" s="32"/>
    </row>
    <row r="8" spans="1:14" ht="12.75">
      <c r="A8" s="77" t="s">
        <v>4</v>
      </c>
      <c r="B8" s="70"/>
      <c r="C8" s="70"/>
      <c r="D8" s="78"/>
      <c r="E8" s="79" t="s">
        <v>76</v>
      </c>
      <c r="F8" s="70"/>
      <c r="G8" s="80">
        <v>42573</v>
      </c>
      <c r="H8" s="70"/>
      <c r="I8" s="78" t="s">
        <v>90</v>
      </c>
      <c r="J8" s="78"/>
      <c r="K8" s="70"/>
      <c r="L8" s="70"/>
      <c r="M8" s="76"/>
      <c r="N8" s="32"/>
    </row>
    <row r="9" spans="1:14" ht="12.7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32"/>
    </row>
    <row r="10" spans="1:14" ht="12.75">
      <c r="A10" s="1" t="s">
        <v>5</v>
      </c>
      <c r="B10" s="10" t="s">
        <v>27</v>
      </c>
      <c r="C10" s="10" t="s">
        <v>28</v>
      </c>
      <c r="D10" s="10" t="s">
        <v>50</v>
      </c>
      <c r="E10" s="10" t="s">
        <v>77</v>
      </c>
      <c r="F10" s="16" t="s">
        <v>81</v>
      </c>
      <c r="G10" s="20" t="s">
        <v>82</v>
      </c>
      <c r="H10" s="84" t="s">
        <v>84</v>
      </c>
      <c r="I10" s="85"/>
      <c r="J10" s="86"/>
      <c r="K10" s="84" t="s">
        <v>93</v>
      </c>
      <c r="L10" s="86"/>
      <c r="M10" s="27" t="s">
        <v>94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51</v>
      </c>
      <c r="E11" s="11" t="s">
        <v>6</v>
      </c>
      <c r="F11" s="11" t="s">
        <v>6</v>
      </c>
      <c r="G11" s="21" t="s">
        <v>83</v>
      </c>
      <c r="H11" s="22" t="s">
        <v>85</v>
      </c>
      <c r="I11" s="23" t="s">
        <v>91</v>
      </c>
      <c r="J11" s="24" t="s">
        <v>92</v>
      </c>
      <c r="K11" s="22" t="s">
        <v>82</v>
      </c>
      <c r="L11" s="24" t="s">
        <v>92</v>
      </c>
      <c r="M11" s="28" t="s">
        <v>95</v>
      </c>
      <c r="N11" s="33"/>
      <c r="P11" s="26" t="s">
        <v>97</v>
      </c>
      <c r="Q11" s="26" t="s">
        <v>98</v>
      </c>
      <c r="R11" s="26" t="s">
        <v>101</v>
      </c>
      <c r="S11" s="26" t="s">
        <v>102</v>
      </c>
      <c r="T11" s="26" t="s">
        <v>103</v>
      </c>
      <c r="U11" s="26" t="s">
        <v>104</v>
      </c>
      <c r="V11" s="26" t="s">
        <v>105</v>
      </c>
      <c r="W11" s="26" t="s">
        <v>106</v>
      </c>
      <c r="X11" s="26" t="s">
        <v>107</v>
      </c>
    </row>
    <row r="12" spans="1:37" ht="12.75">
      <c r="A12" s="3"/>
      <c r="B12" s="12"/>
      <c r="C12" s="12" t="s">
        <v>29</v>
      </c>
      <c r="D12" s="87" t="s">
        <v>52</v>
      </c>
      <c r="E12" s="88"/>
      <c r="F12" s="88"/>
      <c r="G12" s="88"/>
      <c r="H12" s="36">
        <f>SUM(H13:H18)</f>
        <v>0</v>
      </c>
      <c r="I12" s="36">
        <f>SUM(I13:I18)</f>
        <v>0</v>
      </c>
      <c r="J12" s="36">
        <f>H12+I12</f>
        <v>0</v>
      </c>
      <c r="K12" s="25"/>
      <c r="L12" s="36">
        <f>SUM(L13:L18)</f>
        <v>0</v>
      </c>
      <c r="M12" s="25"/>
      <c r="P12" s="37">
        <f>IF(Q12="PR",J12,SUM(O13:O18))</f>
        <v>0</v>
      </c>
      <c r="Q12" s="26" t="s">
        <v>99</v>
      </c>
      <c r="R12" s="37">
        <f>IF(Q12="HS",H12,0)</f>
        <v>0</v>
      </c>
      <c r="S12" s="37">
        <f>IF(Q12="HS",I12-P12,0)</f>
        <v>0</v>
      </c>
      <c r="T12" s="37">
        <f>IF(Q12="PS",H12,0)</f>
        <v>0</v>
      </c>
      <c r="U12" s="37">
        <f>IF(Q12="PS",I12-P12,0)</f>
        <v>0</v>
      </c>
      <c r="V12" s="37">
        <f>IF(Q12="MP",H12,0)</f>
        <v>0</v>
      </c>
      <c r="W12" s="37">
        <f>IF(Q12="MP",I12-P12,0)</f>
        <v>0</v>
      </c>
      <c r="X12" s="37">
        <f>IF(Q12="OM",H12,0)</f>
        <v>0</v>
      </c>
      <c r="Y12" s="26"/>
      <c r="AI12" s="37">
        <f>SUM(Z13:Z18)</f>
        <v>0</v>
      </c>
      <c r="AJ12" s="37">
        <f>SUM(AA13:AA18)</f>
        <v>0</v>
      </c>
      <c r="AK12" s="37">
        <f>SUM(AB13:AB18)</f>
        <v>0</v>
      </c>
    </row>
    <row r="13" spans="1:43" ht="12.75">
      <c r="A13" s="4" t="s">
        <v>7</v>
      </c>
      <c r="B13" s="4"/>
      <c r="C13" s="4" t="s">
        <v>30</v>
      </c>
      <c r="D13" s="4" t="s">
        <v>53</v>
      </c>
      <c r="E13" s="4" t="s">
        <v>78</v>
      </c>
      <c r="F13" s="17">
        <v>228.095</v>
      </c>
      <c r="G13" s="17">
        <v>0</v>
      </c>
      <c r="H13" s="17">
        <f aca="true" t="shared" si="0" ref="H13:H18">F13*AE13</f>
        <v>0</v>
      </c>
      <c r="I13" s="17">
        <f aca="true" t="shared" si="1" ref="I13:I18">J13-H13</f>
        <v>0</v>
      </c>
      <c r="J13" s="17">
        <f aca="true" t="shared" si="2" ref="J13:J18">F13*G13</f>
        <v>0</v>
      </c>
      <c r="K13" s="17">
        <v>0</v>
      </c>
      <c r="L13" s="17">
        <f aca="true" t="shared" si="3" ref="L13:L18">F13*K13</f>
        <v>0</v>
      </c>
      <c r="M13" s="29"/>
      <c r="N13" s="29" t="s">
        <v>8</v>
      </c>
      <c r="O13" s="17">
        <f aca="true" t="shared" si="4" ref="O13:O18">IF(N13="5",I13,0)</f>
        <v>0</v>
      </c>
      <c r="Z13" s="17">
        <f aca="true" t="shared" si="5" ref="Z13:Z18">IF(AD13=0,J13,0)</f>
        <v>0</v>
      </c>
      <c r="AA13" s="17">
        <f aca="true" t="shared" si="6" ref="AA13:AA18">IF(AD13=15,J13,0)</f>
        <v>0</v>
      </c>
      <c r="AB13" s="17">
        <f aca="true" t="shared" si="7" ref="AB13:AB18">IF(AD13=21,J13,0)</f>
        <v>0</v>
      </c>
      <c r="AD13" s="34">
        <v>21</v>
      </c>
      <c r="AE13" s="34">
        <f aca="true" t="shared" si="8" ref="AE13:AE18">G13*0</f>
        <v>0</v>
      </c>
      <c r="AF13" s="34">
        <f aca="true" t="shared" si="9" ref="AF13:AF18">G13*(1-0)</f>
        <v>0</v>
      </c>
      <c r="AM13" s="34">
        <f aca="true" t="shared" si="10" ref="AM13:AM18">F13*AE13</f>
        <v>0</v>
      </c>
      <c r="AN13" s="34">
        <f aca="true" t="shared" si="11" ref="AN13:AN18">F13*AF13</f>
        <v>0</v>
      </c>
      <c r="AO13" s="35" t="s">
        <v>108</v>
      </c>
      <c r="AP13" s="35" t="s">
        <v>110</v>
      </c>
      <c r="AQ13" s="26" t="s">
        <v>112</v>
      </c>
    </row>
    <row r="14" spans="1:43" ht="12.75">
      <c r="A14" s="4" t="s">
        <v>8</v>
      </c>
      <c r="B14" s="4"/>
      <c r="C14" s="4" t="s">
        <v>31</v>
      </c>
      <c r="D14" s="4" t="s">
        <v>54</v>
      </c>
      <c r="E14" s="4" t="s">
        <v>78</v>
      </c>
      <c r="F14" s="17">
        <v>71</v>
      </c>
      <c r="G14" s="17">
        <v>0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0</v>
      </c>
      <c r="L14" s="17">
        <f t="shared" si="3"/>
        <v>0</v>
      </c>
      <c r="M14" s="29"/>
      <c r="N14" s="29" t="s">
        <v>8</v>
      </c>
      <c r="O14" s="17">
        <f t="shared" si="4"/>
        <v>0</v>
      </c>
      <c r="Z14" s="17">
        <f t="shared" si="5"/>
        <v>0</v>
      </c>
      <c r="AA14" s="17">
        <f t="shared" si="6"/>
        <v>0</v>
      </c>
      <c r="AB14" s="17">
        <f t="shared" si="7"/>
        <v>0</v>
      </c>
      <c r="AD14" s="34">
        <v>21</v>
      </c>
      <c r="AE14" s="34">
        <f t="shared" si="8"/>
        <v>0</v>
      </c>
      <c r="AF14" s="34">
        <f t="shared" si="9"/>
        <v>0</v>
      </c>
      <c r="AM14" s="34">
        <f t="shared" si="10"/>
        <v>0</v>
      </c>
      <c r="AN14" s="34">
        <f t="shared" si="11"/>
        <v>0</v>
      </c>
      <c r="AO14" s="35" t="s">
        <v>108</v>
      </c>
      <c r="AP14" s="35" t="s">
        <v>110</v>
      </c>
      <c r="AQ14" s="26" t="s">
        <v>112</v>
      </c>
    </row>
    <row r="15" spans="1:43" ht="12.75">
      <c r="A15" s="4" t="s">
        <v>9</v>
      </c>
      <c r="B15" s="4"/>
      <c r="C15" s="4" t="s">
        <v>32</v>
      </c>
      <c r="D15" s="4" t="s">
        <v>55</v>
      </c>
      <c r="E15" s="4" t="s">
        <v>78</v>
      </c>
      <c r="F15" s="17">
        <v>11</v>
      </c>
      <c r="G15" s="17">
        <v>0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0</v>
      </c>
      <c r="L15" s="17">
        <f t="shared" si="3"/>
        <v>0</v>
      </c>
      <c r="M15" s="29"/>
      <c r="N15" s="29" t="s">
        <v>8</v>
      </c>
      <c r="O15" s="17">
        <f t="shared" si="4"/>
        <v>0</v>
      </c>
      <c r="Z15" s="17">
        <f t="shared" si="5"/>
        <v>0</v>
      </c>
      <c r="AA15" s="17">
        <f t="shared" si="6"/>
        <v>0</v>
      </c>
      <c r="AB15" s="17">
        <f t="shared" si="7"/>
        <v>0</v>
      </c>
      <c r="AD15" s="34">
        <v>21</v>
      </c>
      <c r="AE15" s="34">
        <f t="shared" si="8"/>
        <v>0</v>
      </c>
      <c r="AF15" s="34">
        <f t="shared" si="9"/>
        <v>0</v>
      </c>
      <c r="AM15" s="34">
        <f t="shared" si="10"/>
        <v>0</v>
      </c>
      <c r="AN15" s="34">
        <f t="shared" si="11"/>
        <v>0</v>
      </c>
      <c r="AO15" s="35" t="s">
        <v>108</v>
      </c>
      <c r="AP15" s="35" t="s">
        <v>110</v>
      </c>
      <c r="AQ15" s="26" t="s">
        <v>112</v>
      </c>
    </row>
    <row r="16" spans="1:43" ht="12.75">
      <c r="A16" s="4" t="s">
        <v>10</v>
      </c>
      <c r="B16" s="4"/>
      <c r="C16" s="4" t="s">
        <v>33</v>
      </c>
      <c r="D16" s="4" t="s">
        <v>56</v>
      </c>
      <c r="E16" s="4" t="s">
        <v>79</v>
      </c>
      <c r="F16" s="17">
        <v>400</v>
      </c>
      <c r="G16" s="17">
        <v>0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</v>
      </c>
      <c r="L16" s="17">
        <f t="shared" si="3"/>
        <v>0</v>
      </c>
      <c r="M16" s="29"/>
      <c r="N16" s="29" t="s">
        <v>8</v>
      </c>
      <c r="O16" s="17">
        <f t="shared" si="4"/>
        <v>0</v>
      </c>
      <c r="Z16" s="17">
        <f t="shared" si="5"/>
        <v>0</v>
      </c>
      <c r="AA16" s="17">
        <f t="shared" si="6"/>
        <v>0</v>
      </c>
      <c r="AB16" s="17">
        <f t="shared" si="7"/>
        <v>0</v>
      </c>
      <c r="AD16" s="34">
        <v>21</v>
      </c>
      <c r="AE16" s="34">
        <f t="shared" si="8"/>
        <v>0</v>
      </c>
      <c r="AF16" s="34">
        <f t="shared" si="9"/>
        <v>0</v>
      </c>
      <c r="AM16" s="34">
        <f t="shared" si="10"/>
        <v>0</v>
      </c>
      <c r="AN16" s="34">
        <f t="shared" si="11"/>
        <v>0</v>
      </c>
      <c r="AO16" s="35" t="s">
        <v>108</v>
      </c>
      <c r="AP16" s="35" t="s">
        <v>110</v>
      </c>
      <c r="AQ16" s="26" t="s">
        <v>112</v>
      </c>
    </row>
    <row r="17" spans="1:43" ht="12.75">
      <c r="A17" s="4" t="s">
        <v>11</v>
      </c>
      <c r="B17" s="4"/>
      <c r="C17" s="4" t="s">
        <v>34</v>
      </c>
      <c r="D17" s="4" t="s">
        <v>57</v>
      </c>
      <c r="E17" s="4" t="s">
        <v>79</v>
      </c>
      <c r="F17" s="17">
        <v>750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</v>
      </c>
      <c r="L17" s="17">
        <f t="shared" si="3"/>
        <v>0</v>
      </c>
      <c r="M17" s="29"/>
      <c r="N17" s="29" t="s">
        <v>8</v>
      </c>
      <c r="O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D17" s="34">
        <v>21</v>
      </c>
      <c r="AE17" s="34">
        <f t="shared" si="8"/>
        <v>0</v>
      </c>
      <c r="AF17" s="34">
        <f t="shared" si="9"/>
        <v>0</v>
      </c>
      <c r="AM17" s="34">
        <f t="shared" si="10"/>
        <v>0</v>
      </c>
      <c r="AN17" s="34">
        <f t="shared" si="11"/>
        <v>0</v>
      </c>
      <c r="AO17" s="35" t="s">
        <v>108</v>
      </c>
      <c r="AP17" s="35" t="s">
        <v>110</v>
      </c>
      <c r="AQ17" s="26" t="s">
        <v>112</v>
      </c>
    </row>
    <row r="18" spans="1:43" ht="12.75">
      <c r="A18" s="4" t="s">
        <v>12</v>
      </c>
      <c r="B18" s="4"/>
      <c r="C18" s="4" t="s">
        <v>35</v>
      </c>
      <c r="D18" s="4" t="s">
        <v>58</v>
      </c>
      <c r="E18" s="4" t="s">
        <v>78</v>
      </c>
      <c r="F18" s="17">
        <v>23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</v>
      </c>
      <c r="L18" s="17">
        <f t="shared" si="3"/>
        <v>0</v>
      </c>
      <c r="M18" s="29"/>
      <c r="N18" s="29" t="s">
        <v>8</v>
      </c>
      <c r="O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D18" s="34">
        <v>21</v>
      </c>
      <c r="AE18" s="34">
        <f t="shared" si="8"/>
        <v>0</v>
      </c>
      <c r="AF18" s="34">
        <f t="shared" si="9"/>
        <v>0</v>
      </c>
      <c r="AM18" s="34">
        <f t="shared" si="10"/>
        <v>0</v>
      </c>
      <c r="AN18" s="34">
        <f t="shared" si="11"/>
        <v>0</v>
      </c>
      <c r="AO18" s="35" t="s">
        <v>108</v>
      </c>
      <c r="AP18" s="35" t="s">
        <v>110</v>
      </c>
      <c r="AQ18" s="26" t="s">
        <v>112</v>
      </c>
    </row>
    <row r="19" spans="1:37" ht="12.75">
      <c r="A19" s="5"/>
      <c r="B19" s="13"/>
      <c r="C19" s="13"/>
      <c r="D19" s="89" t="s">
        <v>59</v>
      </c>
      <c r="E19" s="90"/>
      <c r="F19" s="90"/>
      <c r="G19" s="90"/>
      <c r="H19" s="37">
        <f>SUM(H20:H32)</f>
        <v>0</v>
      </c>
      <c r="I19" s="37">
        <f>SUM(I20:I32)</f>
        <v>0</v>
      </c>
      <c r="J19" s="37">
        <f>H19+I19</f>
        <v>0</v>
      </c>
      <c r="K19" s="26"/>
      <c r="L19" s="37">
        <f>SUM(L20:L32)</f>
        <v>1.2246599999999999</v>
      </c>
      <c r="M19" s="26"/>
      <c r="P19" s="37">
        <f>IF(Q19="PR",J19,SUM(O20:O32))</f>
        <v>0</v>
      </c>
      <c r="Q19" s="26" t="s">
        <v>100</v>
      </c>
      <c r="R19" s="37">
        <f>IF(Q19="HS",H19,0)</f>
        <v>0</v>
      </c>
      <c r="S19" s="37">
        <f>IF(Q19="HS",I19-P19,0)</f>
        <v>0</v>
      </c>
      <c r="T19" s="37">
        <f>IF(Q19="PS",H19,0)</f>
        <v>0</v>
      </c>
      <c r="U19" s="37">
        <f>IF(Q19="PS",I19-P19,0)</f>
        <v>0</v>
      </c>
      <c r="V19" s="37">
        <f>IF(Q19="MP",H19,0)</f>
        <v>0</v>
      </c>
      <c r="W19" s="37">
        <f>IF(Q19="MP",I19-P19,0)</f>
        <v>0</v>
      </c>
      <c r="X19" s="37">
        <f>IF(Q19="OM",H19,0)</f>
        <v>0</v>
      </c>
      <c r="Y19" s="26"/>
      <c r="AI19" s="37">
        <f>SUM(Z20:Z32)</f>
        <v>0</v>
      </c>
      <c r="AJ19" s="37">
        <f>SUM(AA20:AA32)</f>
        <v>0</v>
      </c>
      <c r="AK19" s="37">
        <f>SUM(AB20:AB32)</f>
        <v>0</v>
      </c>
    </row>
    <row r="20" spans="1:43" ht="12.75">
      <c r="A20" s="6" t="s">
        <v>13</v>
      </c>
      <c r="B20" s="6"/>
      <c r="C20" s="6" t="s">
        <v>36</v>
      </c>
      <c r="D20" s="6" t="s">
        <v>60</v>
      </c>
      <c r="E20" s="6" t="s">
        <v>78</v>
      </c>
      <c r="F20" s="18">
        <v>195</v>
      </c>
      <c r="G20" s="18">
        <v>0</v>
      </c>
      <c r="H20" s="18">
        <f aca="true" t="shared" si="12" ref="H20:H32">F20*AE20</f>
        <v>0</v>
      </c>
      <c r="I20" s="18">
        <f aca="true" t="shared" si="13" ref="I20:I32">J20-H20</f>
        <v>0</v>
      </c>
      <c r="J20" s="18">
        <f aca="true" t="shared" si="14" ref="J20:J32">F20*G20</f>
        <v>0</v>
      </c>
      <c r="K20" s="18">
        <v>0.00013</v>
      </c>
      <c r="L20" s="18">
        <f aca="true" t="shared" si="15" ref="L20:L32">F20*K20</f>
        <v>0.025349999999999998</v>
      </c>
      <c r="M20" s="30"/>
      <c r="N20" s="30" t="s">
        <v>96</v>
      </c>
      <c r="O20" s="18">
        <f aca="true" t="shared" si="16" ref="O20:O32">IF(N20="5",I20,0)</f>
        <v>0</v>
      </c>
      <c r="Z20" s="18">
        <f aca="true" t="shared" si="17" ref="Z20:Z32">IF(AD20=0,J20,0)</f>
        <v>0</v>
      </c>
      <c r="AA20" s="18">
        <f aca="true" t="shared" si="18" ref="AA20:AA32">IF(AD20=15,J20,0)</f>
        <v>0</v>
      </c>
      <c r="AB20" s="18">
        <f aca="true" t="shared" si="19" ref="AB20:AB32">IF(AD20=21,J20,0)</f>
        <v>0</v>
      </c>
      <c r="AD20" s="34">
        <v>21</v>
      </c>
      <c r="AE20" s="34">
        <f aca="true" t="shared" si="20" ref="AE20:AE32">G20*1</f>
        <v>0</v>
      </c>
      <c r="AF20" s="34">
        <f aca="true" t="shared" si="21" ref="AF20:AF32">G20*(1-1)</f>
        <v>0</v>
      </c>
      <c r="AM20" s="34">
        <f aca="true" t="shared" si="22" ref="AM20:AM32">F20*AE20</f>
        <v>0</v>
      </c>
      <c r="AN20" s="34">
        <f aca="true" t="shared" si="23" ref="AN20:AN32">F20*AF20</f>
        <v>0</v>
      </c>
      <c r="AO20" s="35" t="s">
        <v>109</v>
      </c>
      <c r="AP20" s="35" t="s">
        <v>111</v>
      </c>
      <c r="AQ20" s="26" t="s">
        <v>112</v>
      </c>
    </row>
    <row r="21" spans="1:43" ht="12.75">
      <c r="A21" s="6" t="s">
        <v>14</v>
      </c>
      <c r="B21" s="6"/>
      <c r="C21" s="6" t="s">
        <v>37</v>
      </c>
      <c r="D21" s="6" t="s">
        <v>61</v>
      </c>
      <c r="E21" s="6" t="s">
        <v>78</v>
      </c>
      <c r="F21" s="18">
        <v>11</v>
      </c>
      <c r="G21" s="18">
        <v>0</v>
      </c>
      <c r="H21" s="18">
        <f t="shared" si="12"/>
        <v>0</v>
      </c>
      <c r="I21" s="18">
        <f t="shared" si="13"/>
        <v>0</v>
      </c>
      <c r="J21" s="18">
        <f t="shared" si="14"/>
        <v>0</v>
      </c>
      <c r="K21" s="18">
        <v>0.00039</v>
      </c>
      <c r="L21" s="18">
        <f t="shared" si="15"/>
        <v>0.0042899999999999995</v>
      </c>
      <c r="M21" s="30"/>
      <c r="N21" s="30" t="s">
        <v>96</v>
      </c>
      <c r="O21" s="18">
        <f t="shared" si="16"/>
        <v>0</v>
      </c>
      <c r="Z21" s="18">
        <f t="shared" si="17"/>
        <v>0</v>
      </c>
      <c r="AA21" s="18">
        <f t="shared" si="18"/>
        <v>0</v>
      </c>
      <c r="AB21" s="18">
        <f t="shared" si="19"/>
        <v>0</v>
      </c>
      <c r="AD21" s="34">
        <v>21</v>
      </c>
      <c r="AE21" s="34">
        <f t="shared" si="20"/>
        <v>0</v>
      </c>
      <c r="AF21" s="34">
        <f t="shared" si="21"/>
        <v>0</v>
      </c>
      <c r="AM21" s="34">
        <f t="shared" si="22"/>
        <v>0</v>
      </c>
      <c r="AN21" s="34">
        <f t="shared" si="23"/>
        <v>0</v>
      </c>
      <c r="AO21" s="35" t="s">
        <v>109</v>
      </c>
      <c r="AP21" s="35" t="s">
        <v>111</v>
      </c>
      <c r="AQ21" s="26" t="s">
        <v>112</v>
      </c>
    </row>
    <row r="22" spans="1:43" ht="12.75">
      <c r="A22" s="6" t="s">
        <v>15</v>
      </c>
      <c r="B22" s="6"/>
      <c r="C22" s="6" t="s">
        <v>38</v>
      </c>
      <c r="D22" s="6" t="s">
        <v>62</v>
      </c>
      <c r="E22" s="6" t="s">
        <v>78</v>
      </c>
      <c r="F22" s="18">
        <v>10</v>
      </c>
      <c r="G22" s="18">
        <v>0</v>
      </c>
      <c r="H22" s="18">
        <f t="shared" si="12"/>
        <v>0</v>
      </c>
      <c r="I22" s="18">
        <f t="shared" si="13"/>
        <v>0</v>
      </c>
      <c r="J22" s="18">
        <f t="shared" si="14"/>
        <v>0</v>
      </c>
      <c r="K22" s="18">
        <v>0.00013</v>
      </c>
      <c r="L22" s="18">
        <f t="shared" si="15"/>
        <v>0.0013</v>
      </c>
      <c r="M22" s="30"/>
      <c r="N22" s="30" t="s">
        <v>96</v>
      </c>
      <c r="O22" s="18">
        <f t="shared" si="16"/>
        <v>0</v>
      </c>
      <c r="Z22" s="18">
        <f t="shared" si="17"/>
        <v>0</v>
      </c>
      <c r="AA22" s="18">
        <f t="shared" si="18"/>
        <v>0</v>
      </c>
      <c r="AB22" s="18">
        <f t="shared" si="19"/>
        <v>0</v>
      </c>
      <c r="AD22" s="34">
        <v>21</v>
      </c>
      <c r="AE22" s="34">
        <f t="shared" si="20"/>
        <v>0</v>
      </c>
      <c r="AF22" s="34">
        <f t="shared" si="21"/>
        <v>0</v>
      </c>
      <c r="AM22" s="34">
        <f t="shared" si="22"/>
        <v>0</v>
      </c>
      <c r="AN22" s="34">
        <f t="shared" si="23"/>
        <v>0</v>
      </c>
      <c r="AO22" s="35" t="s">
        <v>109</v>
      </c>
      <c r="AP22" s="35" t="s">
        <v>111</v>
      </c>
      <c r="AQ22" s="26" t="s">
        <v>112</v>
      </c>
    </row>
    <row r="23" spans="1:43" ht="12.75">
      <c r="A23" s="6" t="s">
        <v>16</v>
      </c>
      <c r="B23" s="6"/>
      <c r="C23" s="6" t="s">
        <v>39</v>
      </c>
      <c r="D23" s="6" t="s">
        <v>63</v>
      </c>
      <c r="E23" s="6" t="s">
        <v>78</v>
      </c>
      <c r="F23" s="18">
        <v>23</v>
      </c>
      <c r="G23" s="18">
        <v>0</v>
      </c>
      <c r="H23" s="18">
        <f t="shared" si="12"/>
        <v>0</v>
      </c>
      <c r="I23" s="18">
        <f t="shared" si="13"/>
        <v>0</v>
      </c>
      <c r="J23" s="18">
        <f t="shared" si="14"/>
        <v>0</v>
      </c>
      <c r="K23" s="18">
        <v>0.0002</v>
      </c>
      <c r="L23" s="18">
        <f t="shared" si="15"/>
        <v>0.0046</v>
      </c>
      <c r="M23" s="30"/>
      <c r="N23" s="30" t="s">
        <v>96</v>
      </c>
      <c r="O23" s="18">
        <f t="shared" si="16"/>
        <v>0</v>
      </c>
      <c r="Z23" s="18">
        <f t="shared" si="17"/>
        <v>0</v>
      </c>
      <c r="AA23" s="18">
        <f t="shared" si="18"/>
        <v>0</v>
      </c>
      <c r="AB23" s="18">
        <f t="shared" si="19"/>
        <v>0</v>
      </c>
      <c r="AD23" s="34">
        <v>21</v>
      </c>
      <c r="AE23" s="34">
        <f t="shared" si="20"/>
        <v>0</v>
      </c>
      <c r="AF23" s="34">
        <f t="shared" si="21"/>
        <v>0</v>
      </c>
      <c r="AM23" s="34">
        <f t="shared" si="22"/>
        <v>0</v>
      </c>
      <c r="AN23" s="34">
        <f t="shared" si="23"/>
        <v>0</v>
      </c>
      <c r="AO23" s="35" t="s">
        <v>109</v>
      </c>
      <c r="AP23" s="35" t="s">
        <v>111</v>
      </c>
      <c r="AQ23" s="26" t="s">
        <v>112</v>
      </c>
    </row>
    <row r="24" spans="1:43" ht="12.75">
      <c r="A24" s="6" t="s">
        <v>17</v>
      </c>
      <c r="B24" s="6"/>
      <c r="C24" s="6" t="s">
        <v>40</v>
      </c>
      <c r="D24" s="6" t="s">
        <v>64</v>
      </c>
      <c r="E24" s="6" t="s">
        <v>78</v>
      </c>
      <c r="F24" s="18">
        <v>60</v>
      </c>
      <c r="G24" s="18">
        <v>0</v>
      </c>
      <c r="H24" s="18">
        <f t="shared" si="12"/>
        <v>0</v>
      </c>
      <c r="I24" s="18">
        <f t="shared" si="13"/>
        <v>0</v>
      </c>
      <c r="J24" s="18">
        <f t="shared" si="14"/>
        <v>0</v>
      </c>
      <c r="K24" s="18">
        <v>0.00021</v>
      </c>
      <c r="L24" s="18">
        <f t="shared" si="15"/>
        <v>0.0126</v>
      </c>
      <c r="M24" s="30"/>
      <c r="N24" s="30" t="s">
        <v>96</v>
      </c>
      <c r="O24" s="18">
        <f t="shared" si="16"/>
        <v>0</v>
      </c>
      <c r="Z24" s="18">
        <f t="shared" si="17"/>
        <v>0</v>
      </c>
      <c r="AA24" s="18">
        <f t="shared" si="18"/>
        <v>0</v>
      </c>
      <c r="AB24" s="18">
        <f t="shared" si="19"/>
        <v>0</v>
      </c>
      <c r="AD24" s="34">
        <v>21</v>
      </c>
      <c r="AE24" s="34">
        <f t="shared" si="20"/>
        <v>0</v>
      </c>
      <c r="AF24" s="34">
        <f t="shared" si="21"/>
        <v>0</v>
      </c>
      <c r="AM24" s="34">
        <f t="shared" si="22"/>
        <v>0</v>
      </c>
      <c r="AN24" s="34">
        <f t="shared" si="23"/>
        <v>0</v>
      </c>
      <c r="AO24" s="35" t="s">
        <v>109</v>
      </c>
      <c r="AP24" s="35" t="s">
        <v>111</v>
      </c>
      <c r="AQ24" s="26" t="s">
        <v>112</v>
      </c>
    </row>
    <row r="25" spans="1:43" ht="12.75">
      <c r="A25" s="6" t="s">
        <v>18</v>
      </c>
      <c r="B25" s="6"/>
      <c r="C25" s="6" t="s">
        <v>41</v>
      </c>
      <c r="D25" s="6" t="s">
        <v>65</v>
      </c>
      <c r="E25" s="6" t="s">
        <v>78</v>
      </c>
      <c r="F25" s="18">
        <v>11</v>
      </c>
      <c r="G25" s="18">
        <v>0</v>
      </c>
      <c r="H25" s="18">
        <f t="shared" si="12"/>
        <v>0</v>
      </c>
      <c r="I25" s="18">
        <f t="shared" si="13"/>
        <v>0</v>
      </c>
      <c r="J25" s="18">
        <f t="shared" si="14"/>
        <v>0</v>
      </c>
      <c r="K25" s="18">
        <v>0.0041</v>
      </c>
      <c r="L25" s="18">
        <f t="shared" si="15"/>
        <v>0.0451</v>
      </c>
      <c r="M25" s="30"/>
      <c r="N25" s="30" t="s">
        <v>96</v>
      </c>
      <c r="O25" s="18">
        <f t="shared" si="16"/>
        <v>0</v>
      </c>
      <c r="Z25" s="18">
        <f t="shared" si="17"/>
        <v>0</v>
      </c>
      <c r="AA25" s="18">
        <f t="shared" si="18"/>
        <v>0</v>
      </c>
      <c r="AB25" s="18">
        <f t="shared" si="19"/>
        <v>0</v>
      </c>
      <c r="AD25" s="34">
        <v>21</v>
      </c>
      <c r="AE25" s="34">
        <f t="shared" si="20"/>
        <v>0</v>
      </c>
      <c r="AF25" s="34">
        <f t="shared" si="21"/>
        <v>0</v>
      </c>
      <c r="AM25" s="34">
        <f t="shared" si="22"/>
        <v>0</v>
      </c>
      <c r="AN25" s="34">
        <f t="shared" si="23"/>
        <v>0</v>
      </c>
      <c r="AO25" s="35" t="s">
        <v>109</v>
      </c>
      <c r="AP25" s="35" t="s">
        <v>111</v>
      </c>
      <c r="AQ25" s="26" t="s">
        <v>112</v>
      </c>
    </row>
    <row r="26" spans="1:43" ht="12.75">
      <c r="A26" s="6" t="s">
        <v>19</v>
      </c>
      <c r="B26" s="6"/>
      <c r="C26" s="6" t="s">
        <v>42</v>
      </c>
      <c r="D26" s="6" t="s">
        <v>66</v>
      </c>
      <c r="E26" s="6" t="s">
        <v>80</v>
      </c>
      <c r="F26" s="18">
        <v>400</v>
      </c>
      <c r="G26" s="18">
        <v>0</v>
      </c>
      <c r="H26" s="18">
        <f t="shared" si="12"/>
        <v>0</v>
      </c>
      <c r="I26" s="18">
        <f t="shared" si="13"/>
        <v>0</v>
      </c>
      <c r="J26" s="18">
        <f t="shared" si="14"/>
        <v>0</v>
      </c>
      <c r="K26" s="18">
        <v>0.001</v>
      </c>
      <c r="L26" s="18">
        <f t="shared" si="15"/>
        <v>0.4</v>
      </c>
      <c r="M26" s="30"/>
      <c r="N26" s="30" t="s">
        <v>96</v>
      </c>
      <c r="O26" s="18">
        <f t="shared" si="16"/>
        <v>0</v>
      </c>
      <c r="Z26" s="18">
        <f t="shared" si="17"/>
        <v>0</v>
      </c>
      <c r="AA26" s="18">
        <f t="shared" si="18"/>
        <v>0</v>
      </c>
      <c r="AB26" s="18">
        <f t="shared" si="19"/>
        <v>0</v>
      </c>
      <c r="AD26" s="34">
        <v>21</v>
      </c>
      <c r="AE26" s="34">
        <f t="shared" si="20"/>
        <v>0</v>
      </c>
      <c r="AF26" s="34">
        <f t="shared" si="21"/>
        <v>0</v>
      </c>
      <c r="AM26" s="34">
        <f t="shared" si="22"/>
        <v>0</v>
      </c>
      <c r="AN26" s="34">
        <f t="shared" si="23"/>
        <v>0</v>
      </c>
      <c r="AO26" s="35" t="s">
        <v>109</v>
      </c>
      <c r="AP26" s="35" t="s">
        <v>111</v>
      </c>
      <c r="AQ26" s="26" t="s">
        <v>112</v>
      </c>
    </row>
    <row r="27" spans="1:43" ht="12.75">
      <c r="A27" s="6" t="s">
        <v>20</v>
      </c>
      <c r="B27" s="6"/>
      <c r="C27" s="6" t="s">
        <v>43</v>
      </c>
      <c r="D27" s="6" t="s">
        <v>67</v>
      </c>
      <c r="E27" s="6" t="s">
        <v>78</v>
      </c>
      <c r="F27" s="18">
        <v>140</v>
      </c>
      <c r="G27" s="18">
        <v>0</v>
      </c>
      <c r="H27" s="18">
        <f t="shared" si="12"/>
        <v>0</v>
      </c>
      <c r="I27" s="18">
        <f t="shared" si="13"/>
        <v>0</v>
      </c>
      <c r="J27" s="18">
        <f t="shared" si="14"/>
        <v>0</v>
      </c>
      <c r="K27" s="18">
        <v>0.00015</v>
      </c>
      <c r="L27" s="18">
        <f t="shared" si="15"/>
        <v>0.020999999999999998</v>
      </c>
      <c r="M27" s="30"/>
      <c r="N27" s="30" t="s">
        <v>96</v>
      </c>
      <c r="O27" s="18">
        <f t="shared" si="16"/>
        <v>0</v>
      </c>
      <c r="Z27" s="18">
        <f t="shared" si="17"/>
        <v>0</v>
      </c>
      <c r="AA27" s="18">
        <f t="shared" si="18"/>
        <v>0</v>
      </c>
      <c r="AB27" s="18">
        <f t="shared" si="19"/>
        <v>0</v>
      </c>
      <c r="AD27" s="34">
        <v>21</v>
      </c>
      <c r="AE27" s="34">
        <f t="shared" si="20"/>
        <v>0</v>
      </c>
      <c r="AF27" s="34">
        <f t="shared" si="21"/>
        <v>0</v>
      </c>
      <c r="AM27" s="34">
        <f t="shared" si="22"/>
        <v>0</v>
      </c>
      <c r="AN27" s="34">
        <f t="shared" si="23"/>
        <v>0</v>
      </c>
      <c r="AO27" s="35" t="s">
        <v>109</v>
      </c>
      <c r="AP27" s="35" t="s">
        <v>111</v>
      </c>
      <c r="AQ27" s="26" t="s">
        <v>112</v>
      </c>
    </row>
    <row r="28" spans="1:43" ht="12.75">
      <c r="A28" s="6" t="s">
        <v>21</v>
      </c>
      <c r="B28" s="6"/>
      <c r="C28" s="6" t="s">
        <v>44</v>
      </c>
      <c r="D28" s="6" t="s">
        <v>68</v>
      </c>
      <c r="E28" s="6" t="s">
        <v>78</v>
      </c>
      <c r="F28" s="18">
        <v>540</v>
      </c>
      <c r="G28" s="18">
        <v>0</v>
      </c>
      <c r="H28" s="18">
        <f t="shared" si="12"/>
        <v>0</v>
      </c>
      <c r="I28" s="18">
        <f t="shared" si="13"/>
        <v>0</v>
      </c>
      <c r="J28" s="18">
        <f t="shared" si="14"/>
        <v>0</v>
      </c>
      <c r="K28" s="18">
        <v>0.00098</v>
      </c>
      <c r="L28" s="18">
        <f t="shared" si="15"/>
        <v>0.5292</v>
      </c>
      <c r="M28" s="30"/>
      <c r="N28" s="30" t="s">
        <v>96</v>
      </c>
      <c r="O28" s="18">
        <f t="shared" si="16"/>
        <v>0</v>
      </c>
      <c r="Z28" s="18">
        <f t="shared" si="17"/>
        <v>0</v>
      </c>
      <c r="AA28" s="18">
        <f t="shared" si="18"/>
        <v>0</v>
      </c>
      <c r="AB28" s="18">
        <f t="shared" si="19"/>
        <v>0</v>
      </c>
      <c r="AD28" s="34">
        <v>21</v>
      </c>
      <c r="AE28" s="34">
        <f t="shared" si="20"/>
        <v>0</v>
      </c>
      <c r="AF28" s="34">
        <f t="shared" si="21"/>
        <v>0</v>
      </c>
      <c r="AM28" s="34">
        <f t="shared" si="22"/>
        <v>0</v>
      </c>
      <c r="AN28" s="34">
        <f t="shared" si="23"/>
        <v>0</v>
      </c>
      <c r="AO28" s="35" t="s">
        <v>109</v>
      </c>
      <c r="AP28" s="35" t="s">
        <v>111</v>
      </c>
      <c r="AQ28" s="26" t="s">
        <v>112</v>
      </c>
    </row>
    <row r="29" spans="1:43" ht="12.75">
      <c r="A29" s="6" t="s">
        <v>22</v>
      </c>
      <c r="B29" s="6"/>
      <c r="C29" s="6" t="s">
        <v>45</v>
      </c>
      <c r="D29" s="6" t="s">
        <v>69</v>
      </c>
      <c r="E29" s="6" t="s">
        <v>78</v>
      </c>
      <c r="F29" s="18">
        <v>23</v>
      </c>
      <c r="G29" s="18">
        <v>0</v>
      </c>
      <c r="H29" s="18">
        <f t="shared" si="12"/>
        <v>0</v>
      </c>
      <c r="I29" s="18">
        <f t="shared" si="13"/>
        <v>0</v>
      </c>
      <c r="J29" s="18">
        <f t="shared" si="14"/>
        <v>0</v>
      </c>
      <c r="K29" s="18">
        <v>0.003</v>
      </c>
      <c r="L29" s="18">
        <f t="shared" si="15"/>
        <v>0.069</v>
      </c>
      <c r="M29" s="30"/>
      <c r="N29" s="30" t="s">
        <v>96</v>
      </c>
      <c r="O29" s="18">
        <f t="shared" si="16"/>
        <v>0</v>
      </c>
      <c r="Z29" s="18">
        <f t="shared" si="17"/>
        <v>0</v>
      </c>
      <c r="AA29" s="18">
        <f t="shared" si="18"/>
        <v>0</v>
      </c>
      <c r="AB29" s="18">
        <f t="shared" si="19"/>
        <v>0</v>
      </c>
      <c r="AD29" s="34">
        <v>21</v>
      </c>
      <c r="AE29" s="34">
        <f t="shared" si="20"/>
        <v>0</v>
      </c>
      <c r="AF29" s="34">
        <f t="shared" si="21"/>
        <v>0</v>
      </c>
      <c r="AM29" s="34">
        <f t="shared" si="22"/>
        <v>0</v>
      </c>
      <c r="AN29" s="34">
        <f t="shared" si="23"/>
        <v>0</v>
      </c>
      <c r="AO29" s="35" t="s">
        <v>109</v>
      </c>
      <c r="AP29" s="35" t="s">
        <v>111</v>
      </c>
      <c r="AQ29" s="26" t="s">
        <v>112</v>
      </c>
    </row>
    <row r="30" spans="1:43" ht="12.75">
      <c r="A30" s="6" t="s">
        <v>23</v>
      </c>
      <c r="B30" s="6"/>
      <c r="C30" s="6" t="s">
        <v>46</v>
      </c>
      <c r="D30" s="6" t="s">
        <v>70</v>
      </c>
      <c r="E30" s="6" t="s">
        <v>78</v>
      </c>
      <c r="F30" s="18">
        <v>46</v>
      </c>
      <c r="G30" s="18">
        <v>0</v>
      </c>
      <c r="H30" s="18">
        <f t="shared" si="12"/>
        <v>0</v>
      </c>
      <c r="I30" s="18">
        <f t="shared" si="13"/>
        <v>0</v>
      </c>
      <c r="J30" s="18">
        <f t="shared" si="14"/>
        <v>0</v>
      </c>
      <c r="K30" s="18">
        <v>0.00032</v>
      </c>
      <c r="L30" s="18">
        <f t="shared" si="15"/>
        <v>0.01472</v>
      </c>
      <c r="M30" s="30"/>
      <c r="N30" s="30" t="s">
        <v>96</v>
      </c>
      <c r="O30" s="18">
        <f t="shared" si="16"/>
        <v>0</v>
      </c>
      <c r="Z30" s="18">
        <f t="shared" si="17"/>
        <v>0</v>
      </c>
      <c r="AA30" s="18">
        <f t="shared" si="18"/>
        <v>0</v>
      </c>
      <c r="AB30" s="18">
        <f t="shared" si="19"/>
        <v>0</v>
      </c>
      <c r="AD30" s="34">
        <v>21</v>
      </c>
      <c r="AE30" s="34">
        <f t="shared" si="20"/>
        <v>0</v>
      </c>
      <c r="AF30" s="34">
        <f t="shared" si="21"/>
        <v>0</v>
      </c>
      <c r="AM30" s="34">
        <f t="shared" si="22"/>
        <v>0</v>
      </c>
      <c r="AN30" s="34">
        <f t="shared" si="23"/>
        <v>0</v>
      </c>
      <c r="AO30" s="35" t="s">
        <v>109</v>
      </c>
      <c r="AP30" s="35" t="s">
        <v>111</v>
      </c>
      <c r="AQ30" s="26" t="s">
        <v>112</v>
      </c>
    </row>
    <row r="31" spans="1:43" ht="12.75">
      <c r="A31" s="6" t="s">
        <v>24</v>
      </c>
      <c r="B31" s="6"/>
      <c r="C31" s="6" t="s">
        <v>47</v>
      </c>
      <c r="D31" s="6" t="s">
        <v>71</v>
      </c>
      <c r="E31" s="6" t="s">
        <v>78</v>
      </c>
      <c r="F31" s="18">
        <v>23</v>
      </c>
      <c r="G31" s="18">
        <v>0</v>
      </c>
      <c r="H31" s="18">
        <f t="shared" si="12"/>
        <v>0</v>
      </c>
      <c r="I31" s="18">
        <f t="shared" si="13"/>
        <v>0</v>
      </c>
      <c r="J31" s="18">
        <f t="shared" si="14"/>
        <v>0</v>
      </c>
      <c r="K31" s="18">
        <v>0</v>
      </c>
      <c r="L31" s="18">
        <f t="shared" si="15"/>
        <v>0</v>
      </c>
      <c r="M31" s="30"/>
      <c r="N31" s="30" t="s">
        <v>96</v>
      </c>
      <c r="O31" s="18">
        <f t="shared" si="16"/>
        <v>0</v>
      </c>
      <c r="Z31" s="18">
        <f t="shared" si="17"/>
        <v>0</v>
      </c>
      <c r="AA31" s="18">
        <f t="shared" si="18"/>
        <v>0</v>
      </c>
      <c r="AB31" s="18">
        <f t="shared" si="19"/>
        <v>0</v>
      </c>
      <c r="AD31" s="34">
        <v>21</v>
      </c>
      <c r="AE31" s="34">
        <f t="shared" si="20"/>
        <v>0</v>
      </c>
      <c r="AF31" s="34">
        <f t="shared" si="21"/>
        <v>0</v>
      </c>
      <c r="AM31" s="34">
        <f t="shared" si="22"/>
        <v>0</v>
      </c>
      <c r="AN31" s="34">
        <f t="shared" si="23"/>
        <v>0</v>
      </c>
      <c r="AO31" s="35" t="s">
        <v>109</v>
      </c>
      <c r="AP31" s="35" t="s">
        <v>111</v>
      </c>
      <c r="AQ31" s="26" t="s">
        <v>112</v>
      </c>
    </row>
    <row r="32" spans="1:43" ht="12.75">
      <c r="A32" s="7" t="s">
        <v>25</v>
      </c>
      <c r="B32" s="7"/>
      <c r="C32" s="7" t="s">
        <v>48</v>
      </c>
      <c r="D32" s="7" t="s">
        <v>72</v>
      </c>
      <c r="E32" s="7" t="s">
        <v>79</v>
      </c>
      <c r="F32" s="19">
        <v>750</v>
      </c>
      <c r="G32" s="18">
        <v>0</v>
      </c>
      <c r="H32" s="19">
        <f t="shared" si="12"/>
        <v>0</v>
      </c>
      <c r="I32" s="19">
        <f t="shared" si="13"/>
        <v>0</v>
      </c>
      <c r="J32" s="19">
        <f t="shared" si="14"/>
        <v>0</v>
      </c>
      <c r="K32" s="19">
        <v>0.00013</v>
      </c>
      <c r="L32" s="19">
        <f t="shared" si="15"/>
        <v>0.09749999999999999</v>
      </c>
      <c r="M32" s="31"/>
      <c r="N32" s="30" t="s">
        <v>96</v>
      </c>
      <c r="O32" s="18">
        <f t="shared" si="16"/>
        <v>0</v>
      </c>
      <c r="Z32" s="18">
        <f t="shared" si="17"/>
        <v>0</v>
      </c>
      <c r="AA32" s="18">
        <f t="shared" si="18"/>
        <v>0</v>
      </c>
      <c r="AB32" s="18">
        <f t="shared" si="19"/>
        <v>0</v>
      </c>
      <c r="AD32" s="34">
        <v>21</v>
      </c>
      <c r="AE32" s="34">
        <f t="shared" si="20"/>
        <v>0</v>
      </c>
      <c r="AF32" s="34">
        <f t="shared" si="21"/>
        <v>0</v>
      </c>
      <c r="AM32" s="34">
        <f t="shared" si="22"/>
        <v>0</v>
      </c>
      <c r="AN32" s="34">
        <f t="shared" si="23"/>
        <v>0</v>
      </c>
      <c r="AO32" s="35" t="s">
        <v>109</v>
      </c>
      <c r="AP32" s="35" t="s">
        <v>111</v>
      </c>
      <c r="AQ32" s="26" t="s">
        <v>112</v>
      </c>
    </row>
    <row r="33" spans="1:28" ht="12.75">
      <c r="A33" s="8"/>
      <c r="B33" s="8"/>
      <c r="C33" s="8"/>
      <c r="D33" s="8"/>
      <c r="E33" s="8"/>
      <c r="F33" s="8"/>
      <c r="G33" s="8"/>
      <c r="H33" s="91" t="s">
        <v>86</v>
      </c>
      <c r="I33" s="92"/>
      <c r="J33" s="38">
        <f>J12+J19</f>
        <v>0</v>
      </c>
      <c r="K33" s="8"/>
      <c r="L33" s="8"/>
      <c r="M33" s="8"/>
      <c r="Z33" s="39">
        <f>SUM(Z13:Z32)</f>
        <v>0</v>
      </c>
      <c r="AA33" s="39">
        <f>SUM(AA13:AA32)</f>
        <v>0</v>
      </c>
      <c r="AB33" s="39">
        <f>SUM(AB13:AB32)</f>
        <v>0</v>
      </c>
    </row>
    <row r="34" ht="11.25" customHeight="1">
      <c r="A34" s="9" t="s">
        <v>26</v>
      </c>
    </row>
    <row r="35" spans="1:13" ht="408.75" customHeight="1" hidden="1">
      <c r="A35" s="78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</sheetData>
  <sheetProtection/>
  <mergeCells count="31">
    <mergeCell ref="H10:J10"/>
    <mergeCell ref="K10:L10"/>
    <mergeCell ref="D12:G12"/>
    <mergeCell ref="D19:G19"/>
    <mergeCell ref="H33:I33"/>
    <mergeCell ref="A35:M35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2" width="16.71093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5" t="s">
        <v>113</v>
      </c>
      <c r="B1" s="66"/>
      <c r="C1" s="66"/>
      <c r="D1" s="66"/>
      <c r="E1" s="66"/>
      <c r="F1" s="66"/>
      <c r="G1" s="66"/>
    </row>
    <row r="2" spans="1:8" ht="12.75">
      <c r="A2" s="67" t="s">
        <v>1</v>
      </c>
      <c r="B2" s="71" t="s">
        <v>49</v>
      </c>
      <c r="C2" s="92"/>
      <c r="D2" s="74" t="s">
        <v>87</v>
      </c>
      <c r="E2" s="74"/>
      <c r="F2" s="68"/>
      <c r="G2" s="75"/>
      <c r="H2" s="32"/>
    </row>
    <row r="3" spans="1:8" ht="12.75">
      <c r="A3" s="69"/>
      <c r="B3" s="72"/>
      <c r="C3" s="72"/>
      <c r="D3" s="70"/>
      <c r="E3" s="70"/>
      <c r="F3" s="70"/>
      <c r="G3" s="76"/>
      <c r="H3" s="32"/>
    </row>
    <row r="4" spans="1:8" ht="12.75">
      <c r="A4" s="77" t="s">
        <v>2</v>
      </c>
      <c r="B4" s="78"/>
      <c r="C4" s="70"/>
      <c r="D4" s="78" t="s">
        <v>88</v>
      </c>
      <c r="E4" s="78"/>
      <c r="F4" s="70"/>
      <c r="G4" s="76"/>
      <c r="H4" s="32"/>
    </row>
    <row r="5" spans="1:8" ht="12.75">
      <c r="A5" s="69"/>
      <c r="B5" s="70"/>
      <c r="C5" s="70"/>
      <c r="D5" s="70"/>
      <c r="E5" s="70"/>
      <c r="F5" s="70"/>
      <c r="G5" s="76"/>
      <c r="H5" s="32"/>
    </row>
    <row r="6" spans="1:8" ht="12.75">
      <c r="A6" s="77" t="s">
        <v>3</v>
      </c>
      <c r="B6" s="78"/>
      <c r="C6" s="70"/>
      <c r="D6" s="78" t="s">
        <v>89</v>
      </c>
      <c r="E6" s="78"/>
      <c r="F6" s="70"/>
      <c r="G6" s="76"/>
      <c r="H6" s="32"/>
    </row>
    <row r="7" spans="1:8" ht="12.75">
      <c r="A7" s="69"/>
      <c r="B7" s="70"/>
      <c r="C7" s="70"/>
      <c r="D7" s="70"/>
      <c r="E7" s="70"/>
      <c r="F7" s="70"/>
      <c r="G7" s="76"/>
      <c r="H7" s="32"/>
    </row>
    <row r="8" spans="1:8" ht="12.75">
      <c r="A8" s="77" t="s">
        <v>90</v>
      </c>
      <c r="B8" s="78"/>
      <c r="C8" s="70"/>
      <c r="D8" s="79" t="s">
        <v>76</v>
      </c>
      <c r="E8" s="80">
        <v>42573</v>
      </c>
      <c r="F8" s="70"/>
      <c r="G8" s="76"/>
      <c r="H8" s="32"/>
    </row>
    <row r="9" spans="1:8" ht="12.75">
      <c r="A9" s="81"/>
      <c r="B9" s="82"/>
      <c r="C9" s="82"/>
      <c r="D9" s="82"/>
      <c r="E9" s="82"/>
      <c r="F9" s="82"/>
      <c r="G9" s="83"/>
      <c r="H9" s="32"/>
    </row>
    <row r="10" spans="1:8" ht="12.75">
      <c r="A10" s="40" t="s">
        <v>27</v>
      </c>
      <c r="B10" s="42" t="s">
        <v>28</v>
      </c>
      <c r="C10" s="43" t="s">
        <v>50</v>
      </c>
      <c r="D10" s="44" t="s">
        <v>114</v>
      </c>
      <c r="E10" s="44" t="s">
        <v>115</v>
      </c>
      <c r="F10" s="44" t="s">
        <v>116</v>
      </c>
      <c r="G10" s="47" t="s">
        <v>117</v>
      </c>
      <c r="H10" s="33"/>
    </row>
    <row r="11" spans="1:9" ht="12.75">
      <c r="A11" s="41"/>
      <c r="B11" s="41" t="s">
        <v>29</v>
      </c>
      <c r="C11" s="41" t="s">
        <v>52</v>
      </c>
      <c r="D11" s="45">
        <v>0</v>
      </c>
      <c r="E11" s="45">
        <v>0</v>
      </c>
      <c r="F11" s="45">
        <f>D11+E11</f>
        <v>0</v>
      </c>
      <c r="G11" s="45">
        <v>0</v>
      </c>
      <c r="H11" s="34" t="s">
        <v>118</v>
      </c>
      <c r="I11" s="34">
        <f>IF(H11="T",0,F11)</f>
        <v>0</v>
      </c>
    </row>
    <row r="12" spans="1:9" ht="12.75">
      <c r="A12" s="15"/>
      <c r="B12" s="15"/>
      <c r="C12" s="15" t="s">
        <v>59</v>
      </c>
      <c r="D12" s="34">
        <v>0</v>
      </c>
      <c r="E12" s="34">
        <v>0</v>
      </c>
      <c r="F12" s="34">
        <f>D12+E12</f>
        <v>0</v>
      </c>
      <c r="G12" s="34">
        <v>0</v>
      </c>
      <c r="H12" s="34" t="s">
        <v>118</v>
      </c>
      <c r="I12" s="34">
        <f>IF(H12="T",0,F12)</f>
        <v>0</v>
      </c>
    </row>
    <row r="14" spans="5:6" ht="12.75">
      <c r="E14" s="46" t="s">
        <v>86</v>
      </c>
      <c r="F14" s="39">
        <f>SUM(I11:I12)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A1" sqref="A1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93" t="s">
        <v>133</v>
      </c>
      <c r="D1" s="94"/>
      <c r="E1" s="94"/>
      <c r="F1" s="94"/>
      <c r="G1" s="94"/>
      <c r="H1" s="94"/>
      <c r="I1" s="94"/>
    </row>
    <row r="2" spans="1:10" ht="12.75">
      <c r="A2" s="67" t="s">
        <v>1</v>
      </c>
      <c r="B2" s="68"/>
      <c r="C2" s="71" t="s">
        <v>49</v>
      </c>
      <c r="D2" s="92"/>
      <c r="E2" s="74" t="s">
        <v>87</v>
      </c>
      <c r="F2" s="74"/>
      <c r="G2" s="68"/>
      <c r="H2" s="74" t="s">
        <v>158</v>
      </c>
      <c r="I2" s="95"/>
      <c r="J2" s="32"/>
    </row>
    <row r="3" spans="1:10" ht="12.75">
      <c r="A3" s="69"/>
      <c r="B3" s="70"/>
      <c r="C3" s="72"/>
      <c r="D3" s="72"/>
      <c r="E3" s="70"/>
      <c r="F3" s="70"/>
      <c r="G3" s="70"/>
      <c r="H3" s="70"/>
      <c r="I3" s="76"/>
      <c r="J3" s="32"/>
    </row>
    <row r="4" spans="1:10" ht="12.75">
      <c r="A4" s="77" t="s">
        <v>2</v>
      </c>
      <c r="B4" s="70"/>
      <c r="C4" s="78"/>
      <c r="D4" s="70"/>
      <c r="E4" s="78" t="s">
        <v>88</v>
      </c>
      <c r="F4" s="78"/>
      <c r="G4" s="70"/>
      <c r="H4" s="78" t="s">
        <v>158</v>
      </c>
      <c r="I4" s="96"/>
      <c r="J4" s="32"/>
    </row>
    <row r="5" spans="1:10" ht="12.75">
      <c r="A5" s="69"/>
      <c r="B5" s="70"/>
      <c r="C5" s="70"/>
      <c r="D5" s="70"/>
      <c r="E5" s="70"/>
      <c r="F5" s="70"/>
      <c r="G5" s="70"/>
      <c r="H5" s="70"/>
      <c r="I5" s="76"/>
      <c r="J5" s="32"/>
    </row>
    <row r="6" spans="1:10" ht="12.75">
      <c r="A6" s="77" t="s">
        <v>3</v>
      </c>
      <c r="B6" s="70"/>
      <c r="C6" s="78"/>
      <c r="D6" s="70"/>
      <c r="E6" s="78" t="s">
        <v>89</v>
      </c>
      <c r="F6" s="78"/>
      <c r="G6" s="70"/>
      <c r="H6" s="78" t="s">
        <v>158</v>
      </c>
      <c r="I6" s="96"/>
      <c r="J6" s="32"/>
    </row>
    <row r="7" spans="1:10" ht="12.75">
      <c r="A7" s="69"/>
      <c r="B7" s="70"/>
      <c r="C7" s="70"/>
      <c r="D7" s="70"/>
      <c r="E7" s="70"/>
      <c r="F7" s="70"/>
      <c r="G7" s="70"/>
      <c r="H7" s="70"/>
      <c r="I7" s="76"/>
      <c r="J7" s="32"/>
    </row>
    <row r="8" spans="1:10" ht="12.75">
      <c r="A8" s="77" t="s">
        <v>74</v>
      </c>
      <c r="B8" s="70"/>
      <c r="C8" s="80">
        <v>42573</v>
      </c>
      <c r="D8" s="70"/>
      <c r="E8" s="78" t="s">
        <v>75</v>
      </c>
      <c r="F8" s="70"/>
      <c r="G8" s="70"/>
      <c r="H8" s="79" t="s">
        <v>159</v>
      </c>
      <c r="I8" s="96" t="s">
        <v>25</v>
      </c>
      <c r="J8" s="32"/>
    </row>
    <row r="9" spans="1:10" ht="12.75">
      <c r="A9" s="69"/>
      <c r="B9" s="70"/>
      <c r="C9" s="70"/>
      <c r="D9" s="70"/>
      <c r="E9" s="70"/>
      <c r="F9" s="70"/>
      <c r="G9" s="70"/>
      <c r="H9" s="70"/>
      <c r="I9" s="76"/>
      <c r="J9" s="32"/>
    </row>
    <row r="10" spans="1:10" ht="12.75">
      <c r="A10" s="77" t="s">
        <v>4</v>
      </c>
      <c r="B10" s="70"/>
      <c r="C10" s="78"/>
      <c r="D10" s="70"/>
      <c r="E10" s="78" t="s">
        <v>90</v>
      </c>
      <c r="F10" s="78"/>
      <c r="G10" s="70"/>
      <c r="H10" s="79" t="s">
        <v>160</v>
      </c>
      <c r="I10" s="99">
        <v>42573</v>
      </c>
      <c r="J10" s="32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100"/>
      <c r="J11" s="32"/>
    </row>
    <row r="12" spans="1:9" ht="23.25" customHeight="1">
      <c r="A12" s="101" t="s">
        <v>119</v>
      </c>
      <c r="B12" s="102"/>
      <c r="C12" s="102"/>
      <c r="D12" s="102"/>
      <c r="E12" s="102"/>
      <c r="F12" s="102"/>
      <c r="G12" s="102"/>
      <c r="H12" s="102"/>
      <c r="I12" s="102"/>
    </row>
    <row r="13" spans="1:10" ht="26.25" customHeight="1">
      <c r="A13" s="49" t="s">
        <v>120</v>
      </c>
      <c r="B13" s="103" t="s">
        <v>131</v>
      </c>
      <c r="C13" s="104"/>
      <c r="D13" s="49" t="s">
        <v>134</v>
      </c>
      <c r="E13" s="103" t="s">
        <v>143</v>
      </c>
      <c r="F13" s="104"/>
      <c r="G13" s="49" t="s">
        <v>144</v>
      </c>
      <c r="H13" s="103" t="s">
        <v>161</v>
      </c>
      <c r="I13" s="104"/>
      <c r="J13" s="32"/>
    </row>
    <row r="14" spans="1:10" ht="15" customHeight="1">
      <c r="A14" s="50" t="s">
        <v>121</v>
      </c>
      <c r="B14" s="54" t="s">
        <v>132</v>
      </c>
      <c r="C14" s="58">
        <f>SUM('Stavební rozpočet'!R12:R32)</f>
        <v>0</v>
      </c>
      <c r="D14" s="105" t="s">
        <v>135</v>
      </c>
      <c r="E14" s="106"/>
      <c r="F14" s="58">
        <v>0</v>
      </c>
      <c r="G14" s="105" t="s">
        <v>145</v>
      </c>
      <c r="H14" s="106"/>
      <c r="I14" s="58">
        <v>0</v>
      </c>
      <c r="J14" s="32"/>
    </row>
    <row r="15" spans="1:10" ht="15" customHeight="1">
      <c r="A15" s="51"/>
      <c r="B15" s="54" t="s">
        <v>91</v>
      </c>
      <c r="C15" s="58">
        <f>SUM('Stavební rozpočet'!S12:S32)</f>
        <v>0</v>
      </c>
      <c r="D15" s="105" t="s">
        <v>136</v>
      </c>
      <c r="E15" s="106"/>
      <c r="F15" s="58">
        <v>0</v>
      </c>
      <c r="G15" s="105" t="s">
        <v>146</v>
      </c>
      <c r="H15" s="106"/>
      <c r="I15" s="58">
        <v>0</v>
      </c>
      <c r="J15" s="32"/>
    </row>
    <row r="16" spans="1:10" ht="15" customHeight="1">
      <c r="A16" s="50" t="s">
        <v>122</v>
      </c>
      <c r="B16" s="54" t="s">
        <v>132</v>
      </c>
      <c r="C16" s="58">
        <f>SUM('Stavební rozpočet'!T12:T32)</f>
        <v>0</v>
      </c>
      <c r="D16" s="105" t="s">
        <v>137</v>
      </c>
      <c r="E16" s="106"/>
      <c r="F16" s="58">
        <v>0</v>
      </c>
      <c r="G16" s="105" t="s">
        <v>147</v>
      </c>
      <c r="H16" s="106"/>
      <c r="I16" s="58">
        <v>0</v>
      </c>
      <c r="J16" s="32"/>
    </row>
    <row r="17" spans="1:10" ht="15" customHeight="1">
      <c r="A17" s="51"/>
      <c r="B17" s="54" t="s">
        <v>91</v>
      </c>
      <c r="C17" s="58">
        <f>SUM('Stavební rozpočet'!U12:U32)</f>
        <v>0</v>
      </c>
      <c r="D17" s="105"/>
      <c r="E17" s="106"/>
      <c r="F17" s="59"/>
      <c r="G17" s="105" t="s">
        <v>148</v>
      </c>
      <c r="H17" s="106"/>
      <c r="I17" s="58">
        <v>0</v>
      </c>
      <c r="J17" s="32"/>
    </row>
    <row r="18" spans="1:10" ht="15" customHeight="1">
      <c r="A18" s="50" t="s">
        <v>123</v>
      </c>
      <c r="B18" s="54" t="s">
        <v>132</v>
      </c>
      <c r="C18" s="58">
        <f>SUM('Stavební rozpočet'!V12:V32)</f>
        <v>0</v>
      </c>
      <c r="D18" s="105"/>
      <c r="E18" s="106"/>
      <c r="F18" s="59"/>
      <c r="G18" s="105" t="s">
        <v>149</v>
      </c>
      <c r="H18" s="106"/>
      <c r="I18" s="58">
        <v>0</v>
      </c>
      <c r="J18" s="32"/>
    </row>
    <row r="19" spans="1:10" ht="15" customHeight="1">
      <c r="A19" s="51"/>
      <c r="B19" s="54" t="s">
        <v>91</v>
      </c>
      <c r="C19" s="58">
        <f>SUM('Stavební rozpočet'!W12:W32)</f>
        <v>0</v>
      </c>
      <c r="D19" s="105"/>
      <c r="E19" s="106"/>
      <c r="F19" s="59"/>
      <c r="G19" s="105" t="s">
        <v>150</v>
      </c>
      <c r="H19" s="106"/>
      <c r="I19" s="58">
        <v>0</v>
      </c>
      <c r="J19" s="32"/>
    </row>
    <row r="20" spans="1:10" ht="15" customHeight="1">
      <c r="A20" s="107" t="s">
        <v>59</v>
      </c>
      <c r="B20" s="108"/>
      <c r="C20" s="58">
        <f>SUM('Stavební rozpočet'!X12:X32)</f>
        <v>0</v>
      </c>
      <c r="D20" s="105"/>
      <c r="E20" s="106"/>
      <c r="F20" s="59"/>
      <c r="G20" s="105"/>
      <c r="H20" s="106"/>
      <c r="I20" s="59"/>
      <c r="J20" s="32"/>
    </row>
    <row r="21" spans="1:10" ht="15" customHeight="1">
      <c r="A21" s="107" t="s">
        <v>124</v>
      </c>
      <c r="B21" s="108"/>
      <c r="C21" s="58">
        <f>SUM('Stavební rozpočet'!P12:P32)</f>
        <v>0</v>
      </c>
      <c r="D21" s="105"/>
      <c r="E21" s="106"/>
      <c r="F21" s="59"/>
      <c r="G21" s="105"/>
      <c r="H21" s="106"/>
      <c r="I21" s="59"/>
      <c r="J21" s="32"/>
    </row>
    <row r="22" spans="1:10" ht="16.5" customHeight="1">
      <c r="A22" s="107" t="s">
        <v>125</v>
      </c>
      <c r="B22" s="108"/>
      <c r="C22" s="58">
        <f>SUM(C14:C21)</f>
        <v>0</v>
      </c>
      <c r="D22" s="107" t="s">
        <v>138</v>
      </c>
      <c r="E22" s="108"/>
      <c r="F22" s="58">
        <f>SUM(F14:F21)</f>
        <v>0</v>
      </c>
      <c r="G22" s="107" t="s">
        <v>151</v>
      </c>
      <c r="H22" s="108"/>
      <c r="I22" s="58">
        <f>SUM(I14:I21)</f>
        <v>0</v>
      </c>
      <c r="J22" s="32"/>
    </row>
    <row r="23" spans="1:10" ht="15" customHeight="1">
      <c r="A23" s="8"/>
      <c r="B23" s="8"/>
      <c r="C23" s="56"/>
      <c r="D23" s="107" t="s">
        <v>139</v>
      </c>
      <c r="E23" s="108"/>
      <c r="F23" s="60">
        <v>0</v>
      </c>
      <c r="G23" s="107" t="s">
        <v>152</v>
      </c>
      <c r="H23" s="108"/>
      <c r="I23" s="58">
        <v>0</v>
      </c>
      <c r="J23" s="32"/>
    </row>
    <row r="24" spans="4:10" ht="15" customHeight="1">
      <c r="D24" s="8"/>
      <c r="E24" s="8"/>
      <c r="F24" s="61"/>
      <c r="G24" s="107" t="s">
        <v>153</v>
      </c>
      <c r="H24" s="108"/>
      <c r="I24" s="58">
        <v>0</v>
      </c>
      <c r="J24" s="32"/>
    </row>
    <row r="25" spans="6:10" ht="15" customHeight="1">
      <c r="F25" s="62"/>
      <c r="G25" s="107" t="s">
        <v>154</v>
      </c>
      <c r="H25" s="108"/>
      <c r="I25" s="58">
        <v>0</v>
      </c>
      <c r="J25" s="32"/>
    </row>
    <row r="26" spans="1:9" ht="12.75">
      <c r="A26" s="48"/>
      <c r="B26" s="48"/>
      <c r="C26" s="48"/>
      <c r="G26" s="8"/>
      <c r="H26" s="8"/>
      <c r="I26" s="8"/>
    </row>
    <row r="27" spans="1:9" ht="15" customHeight="1">
      <c r="A27" s="109" t="s">
        <v>126</v>
      </c>
      <c r="B27" s="110"/>
      <c r="C27" s="63">
        <f>SUM('Stavební rozpočet'!Z12:Z32)</f>
        <v>0</v>
      </c>
      <c r="D27" s="57"/>
      <c r="E27" s="48"/>
      <c r="F27" s="48"/>
      <c r="G27" s="48"/>
      <c r="H27" s="48"/>
      <c r="I27" s="48"/>
    </row>
    <row r="28" spans="1:10" ht="15" customHeight="1">
      <c r="A28" s="109" t="s">
        <v>127</v>
      </c>
      <c r="B28" s="110"/>
      <c r="C28" s="63">
        <f>SUM('Stavební rozpočet'!AA12:AA32)</f>
        <v>0</v>
      </c>
      <c r="D28" s="109" t="s">
        <v>140</v>
      </c>
      <c r="E28" s="110"/>
      <c r="F28" s="63">
        <f>ROUND(C28*(15/100),2)</f>
        <v>0</v>
      </c>
      <c r="G28" s="109" t="s">
        <v>155</v>
      </c>
      <c r="H28" s="110"/>
      <c r="I28" s="63">
        <f>SUM(C27:C29)</f>
        <v>0</v>
      </c>
      <c r="J28" s="32"/>
    </row>
    <row r="29" spans="1:10" ht="15" customHeight="1">
      <c r="A29" s="109" t="s">
        <v>128</v>
      </c>
      <c r="B29" s="110"/>
      <c r="C29" s="63">
        <f>SUM('Stavební rozpočet'!AB12:AB32)+(F22+I22+F23+I23+I24+I25)</f>
        <v>0</v>
      </c>
      <c r="D29" s="109" t="s">
        <v>141</v>
      </c>
      <c r="E29" s="110"/>
      <c r="F29" s="63">
        <f>ROUND(C29*(21/100),2)</f>
        <v>0</v>
      </c>
      <c r="G29" s="109" t="s">
        <v>156</v>
      </c>
      <c r="H29" s="110"/>
      <c r="I29" s="63">
        <f>SUM(F28:F29)+I28</f>
        <v>0</v>
      </c>
      <c r="J29" s="3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11" t="s">
        <v>129</v>
      </c>
      <c r="B31" s="112"/>
      <c r="C31" s="113"/>
      <c r="D31" s="111" t="s">
        <v>142</v>
      </c>
      <c r="E31" s="112"/>
      <c r="F31" s="113"/>
      <c r="G31" s="111" t="s">
        <v>157</v>
      </c>
      <c r="H31" s="112"/>
      <c r="I31" s="113"/>
      <c r="J31" s="33"/>
    </row>
    <row r="32" spans="1:10" ht="14.25" customHeight="1">
      <c r="A32" s="114"/>
      <c r="B32" s="115"/>
      <c r="C32" s="116"/>
      <c r="D32" s="114"/>
      <c r="E32" s="115"/>
      <c r="F32" s="116"/>
      <c r="G32" s="114"/>
      <c r="H32" s="115"/>
      <c r="I32" s="116"/>
      <c r="J32" s="33"/>
    </row>
    <row r="33" spans="1:10" ht="14.25" customHeight="1">
      <c r="A33" s="114"/>
      <c r="B33" s="115"/>
      <c r="C33" s="116"/>
      <c r="D33" s="114"/>
      <c r="E33" s="115"/>
      <c r="F33" s="116"/>
      <c r="G33" s="114"/>
      <c r="H33" s="115"/>
      <c r="I33" s="116"/>
      <c r="J33" s="33"/>
    </row>
    <row r="34" spans="1:10" ht="14.25" customHeight="1">
      <c r="A34" s="114"/>
      <c r="B34" s="115"/>
      <c r="C34" s="116"/>
      <c r="D34" s="114"/>
      <c r="E34" s="115"/>
      <c r="F34" s="116"/>
      <c r="G34" s="114"/>
      <c r="H34" s="115"/>
      <c r="I34" s="116"/>
      <c r="J34" s="33"/>
    </row>
    <row r="35" spans="1:10" ht="14.25" customHeight="1">
      <c r="A35" s="117" t="s">
        <v>130</v>
      </c>
      <c r="B35" s="118"/>
      <c r="C35" s="119"/>
      <c r="D35" s="117" t="s">
        <v>130</v>
      </c>
      <c r="E35" s="118"/>
      <c r="F35" s="119"/>
      <c r="G35" s="117" t="s">
        <v>130</v>
      </c>
      <c r="H35" s="118"/>
      <c r="I35" s="119"/>
      <c r="J35" s="33"/>
    </row>
    <row r="36" spans="1:9" ht="11.25" customHeight="1">
      <c r="A36" s="53" t="s">
        <v>26</v>
      </c>
      <c r="B36" s="55"/>
      <c r="C36" s="55"/>
      <c r="D36" s="55"/>
      <c r="E36" s="55"/>
      <c r="F36" s="55"/>
      <c r="G36" s="55"/>
      <c r="H36" s="55"/>
      <c r="I36" s="55"/>
    </row>
    <row r="37" spans="1:9" ht="408.75" customHeight="1" hidden="1">
      <c r="A37" s="78"/>
      <c r="B37" s="70"/>
      <c r="C37" s="70"/>
      <c r="D37" s="70"/>
      <c r="E37" s="70"/>
      <c r="F37" s="70"/>
      <c r="G37" s="70"/>
      <c r="H37" s="70"/>
      <c r="I37" s="7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Vích</cp:lastModifiedBy>
  <dcterms:created xsi:type="dcterms:W3CDTF">2016-07-22T14:47:37Z</dcterms:created>
  <dcterms:modified xsi:type="dcterms:W3CDTF">2017-01-31T12:57:42Z</dcterms:modified>
  <cp:category/>
  <cp:version/>
  <cp:contentType/>
  <cp:contentStatus/>
</cp:coreProperties>
</file>