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115" windowWidth="24120" windowHeight="1957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<sst xmlns="http://schemas.openxmlformats.org/spreadsheetml/2006/main" count="155" uniqueCount="110">
  <si>
    <t>Stavební rozpočet</t>
  </si>
  <si>
    <t>Název stavby:</t>
  </si>
  <si>
    <t>DPmUL - elektroinstalace</t>
  </si>
  <si>
    <t>Doba výstavby:</t>
  </si>
  <si>
    <t>Objednatel:</t>
  </si>
  <si>
    <t>Druh stavby:</t>
  </si>
  <si>
    <t>Začátek výstavby:</t>
  </si>
  <si>
    <t>22.07.2016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</si>
  <si>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</si>
  <si>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</si>
  <si>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</si>
  <si>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</si>
  <si>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</si>
  <si>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</si>
  <si>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</si>
  <si>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</si>
  <si>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</si>
  <si>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</si>
  <si>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</si>
  <si>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</si>
  <si>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</si>
  <si>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 cena (Kč)</t>
  </si>
  <si>
    <t>Náklady (Kč)</t>
  </si>
  <si>
    <t>Hmotnost (t)</t>
  </si>
  <si>
    <t>Cenová soustava</t>
  </si>
  <si>
    <t>Rozměry</t>
  </si>
  <si>
    <t>Dodávka</t>
  </si>
  <si>
    <t>Montáž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</si>
  <si>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</si>
  <si>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</si>
  <si>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</si>
  <si>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</si>
  <si>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</si>
  <si>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</si>
  <si>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</si>
  <si>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</si>
  <si>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</si>
  <si>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</si>
  <si>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</si>
  <si>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M21</t>
  </si>
  <si>
    <t>Elektromontáže</t>
  </si>
  <si>
    <t>MP</t>
  </si>
  <si>
    <t>1</t>
  </si>
  <si>
    <t>210800106RT1</t>
  </si>
  <si>
    <t>Kabel CYKY-J V 3x2,5 mm2 uložený pod omítkou (k osvětlení loga a světel nad vstupem)</t>
  </si>
  <si>
    <t>m</t>
  </si>
  <si>
    <t>M21_</t>
  </si>
  <si>
    <t>9_</t>
  </si>
  <si>
    <t>_</t>
  </si>
  <si>
    <t>2</t>
  </si>
  <si>
    <t>210160011R00</t>
  </si>
  <si>
    <t>Spínač časový, včetně zapojení</t>
  </si>
  <si>
    <t>kus</t>
  </si>
  <si>
    <t>3</t>
  </si>
  <si>
    <t>210110041RT6</t>
  </si>
  <si>
    <t>4</t>
  </si>
  <si>
    <t>210800125RT1</t>
  </si>
  <si>
    <t>Kabel CYKY-J 3x1,5 mm2 nad podhledem</t>
  </si>
  <si>
    <t>Ostatní materiál</t>
  </si>
  <si>
    <t>OM</t>
  </si>
  <si>
    <t>Z999</t>
  </si>
  <si>
    <t>5</t>
  </si>
  <si>
    <t>348241124</t>
  </si>
  <si>
    <t>Svítidlo podhled.zářivkové LED 600x600, 750 mA driver</t>
  </si>
  <si>
    <t>Z999_</t>
  </si>
  <si>
    <t>Z_</t>
  </si>
  <si>
    <t>6</t>
  </si>
  <si>
    <t>34841235</t>
  </si>
  <si>
    <t>Svítidlo venkovní LED (nad vstupem do objeku hl. budovy)</t>
  </si>
  <si>
    <t>Celkem:</t>
  </si>
  <si>
    <t>Poznámka:</t>
  </si>
  <si>
    <t>Krycí list rozpočtu</t>
  </si>
  <si>
    <t>IČ/DIČ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</si>
  <si>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</si>
  <si>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</si>
  <si>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</si>
  <si>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</si>
  <si>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</si>
  <si>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</si>
  <si>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</si>
  <si>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</si>
  <si>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</si>
  <si>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</si>
  <si>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</si>
  <si>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</si>
  <si>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</si>
  <si>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</si>
  <si>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</si>
  <si>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</si>
  <si>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</si>
  <si>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</si>
  <si>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</si>
  <si>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</si>
  <si>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</si>
  <si>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</si>
  <si>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</si>
  <si>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</si>
  <si>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</si>
  <si>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</si>
  <si>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</si>
  <si>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</si>
  <si>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</si>
  <si>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</si>
  <si>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</si>
  <si>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</si>
  <si>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</si>
  <si>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</si>
  <si>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</si>
  <si>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</si>
  <si>
    <t>Spínač zapuštěný jednopólový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</si>
</sst>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5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4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18" xfId="0" applyNumberFormat="1" applyFill="1" applyBorder="1" applyAlignment="1" applyProtection="1">
      <alignment vertical="center"/>
      <protection/>
    </xf>
    <xf numFmtId="1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vertical="center"/>
      <protection/>
    </xf>
    <xf numFmtId="4" fontId="5" fillId="33" borderId="21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23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24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25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left" vertical="center"/>
      <protection/>
    </xf>
    <xf numFmtId="49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3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" fontId="0" fillId="0" borderId="0" xfId="0" applyNumberFormat="1" applyFill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24" xfId="0" applyNumberFormat="1" applyFill="1" applyBorder="1" applyAlignment="1" applyProtection="1">
      <alignment vertical="center"/>
      <protection/>
    </xf>
    <xf numFmtId="49" fontId="0" fillId="0" borderId="25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" fontId="5" fillId="0" borderId="22" xfId="0" applyNumberFormat="1" applyFont="1" applyFill="1" applyBorder="1" applyAlignment="1" applyProtection="1">
      <alignment horizontal="center"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33" borderId="20" xfId="0" applyNumberFormat="1" applyFont="1" applyFill="1" applyBorder="1" applyAlignment="1" applyProtection="1">
      <alignment vertical="center"/>
      <protection/>
    </xf>
    <xf numFmtId="4" fontId="5" fillId="33" borderId="34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26" xfId="0" applyNumberFormat="1" applyFont="1" applyFill="1" applyBorder="1" applyAlignment="1" applyProtection="1">
      <alignment vertical="center"/>
      <protection/>
    </xf>
    <xf numFmtId="4" fontId="4" fillId="0" borderId="29" xfId="0" applyNumberFormat="1" applyFont="1" applyFill="1" applyBorder="1" applyAlignment="1" applyProtection="1">
      <alignment vertical="center"/>
      <protection/>
    </xf>
    <xf numFmtId="4" fontId="4" fillId="0" borderId="35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" fontId="4" fillId="0" borderId="36" xfId="0" applyNumberFormat="1" applyFont="1" applyFill="1" applyBorder="1" applyAlignment="1" applyProtection="1">
      <alignment vertical="center"/>
      <protection/>
    </xf>
    <xf numFmtId="4" fontId="4" fillId="0" borderId="37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4" fillId="0" borderId="38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left" vertical="top" wrapText="1"/>
      <protection/>
    </xf>
    <xf numFmtId="4" fontId="0" fillId="0" borderId="0" xfId="0" applyNumberFormat="1" applyFill="1" applyAlignment="1" applyProtection="1">
      <alignment vertical="center"/>
      <protection/>
    </xf>
    <xf numFmtId="4" fontId="2" fillId="33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3.8515625" style="2" customWidth="1"/>
    <col min="2" max="2" width="6.8515625" style="1" customWidth="1"/>
    <col min="3" max="3" width="13.8515625" style="1" customWidth="1"/>
    <col min="4" max="4" width="54.28125" style="0" customWidth="1"/>
    <col min="5" max="5" width="4.140625" style="0" customWidth="1"/>
    <col min="6" max="6" width="12.8515625" style="0" customWidth="1"/>
    <col min="7" max="7" width="12.00390625" style="0" customWidth="1"/>
    <col min="8" max="10" width="14.140625" style="0" customWidth="1"/>
    <col min="11" max="13" width="11.8515625" style="0" customWidth="1"/>
    <col min="14" max="48" width="12.140625" style="0" hidden="1" customWidth="1"/>
  </cols>
  <sheetData>
    <row r="1" spans="1:13" ht="25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5.5" customHeight="1">
      <c r="A2" s="35" t="s">
        <v>1</v>
      </c>
      <c r="B2" s="36"/>
      <c r="C2" s="36"/>
      <c r="D2" s="4" t="s">
        <v>2</v>
      </c>
      <c r="E2" s="36" t="s">
        <v>3</v>
      </c>
      <c r="F2" s="36"/>
      <c r="G2" s="36"/>
      <c r="H2" s="36"/>
      <c r="I2" s="3" t="s">
        <v>4</v>
      </c>
      <c r="J2" s="36"/>
      <c r="K2" s="36"/>
      <c r="L2" s="36"/>
      <c r="M2" s="43"/>
    </row>
    <row r="3" spans="1:13" ht="25.5" customHeight="1">
      <c r="A3" s="37" t="s">
        <v>5</v>
      </c>
      <c r="B3" s="38"/>
      <c r="C3" s="38"/>
      <c r="D3" s="5"/>
      <c r="E3" s="38" t="s">
        <v>6</v>
      </c>
      <c r="F3" s="38"/>
      <c r="G3" s="38"/>
      <c r="H3" s="38"/>
      <c r="I3" s="5" t="s">
        <v>8</v>
      </c>
      <c r="J3" s="38"/>
      <c r="K3" s="38"/>
      <c r="L3" s="38"/>
      <c r="M3" s="44"/>
    </row>
    <row r="4" spans="1:13" ht="25.5" customHeight="1">
      <c r="A4" s="37" t="s">
        <v>9</v>
      </c>
      <c r="B4" s="38"/>
      <c r="C4" s="38"/>
      <c r="D4" s="5"/>
      <c r="E4" s="38" t="s">
        <v>10</v>
      </c>
      <c r="F4" s="38"/>
      <c r="G4" s="38"/>
      <c r="H4" s="38"/>
      <c r="I4" s="5" t="s">
        <v>11</v>
      </c>
      <c r="J4" s="38"/>
      <c r="K4" s="38"/>
      <c r="L4" s="38"/>
      <c r="M4" s="44"/>
    </row>
    <row r="5" spans="1:13" ht="25.5" customHeight="1">
      <c r="A5" s="39" t="s">
        <v>12</v>
      </c>
      <c r="B5" s="40"/>
      <c r="C5" s="40"/>
      <c r="D5" s="6"/>
      <c r="E5" s="40" t="s">
        <v>13</v>
      </c>
      <c r="F5" s="40"/>
      <c r="G5" s="40"/>
      <c r="H5" s="40"/>
      <c r="I5" s="6" t="s">
        <v>14</v>
      </c>
      <c r="J5" s="40"/>
      <c r="K5" s="40"/>
      <c r="L5" s="40"/>
      <c r="M5" s="45"/>
    </row>
    <row r="6" spans="1:13" ht="12.75">
      <c r="A6" s="53" t="s">
        <v>15</v>
      </c>
      <c r="B6" s="55" t="s">
        <v>16</v>
      </c>
      <c r="C6" s="55" t="s">
        <v>17</v>
      </c>
      <c r="D6" s="7" t="s">
        <v>18</v>
      </c>
      <c r="E6" s="57" t="s">
        <v>19</v>
      </c>
      <c r="F6" s="57" t="s">
        <v>20</v>
      </c>
      <c r="G6" s="41" t="s">
        <v>21</v>
      </c>
      <c r="H6" s="46" t="s">
        <v>22</v>
      </c>
      <c r="I6" s="41"/>
      <c r="J6" s="47"/>
      <c r="K6" s="46" t="s">
        <v>23</v>
      </c>
      <c r="L6" s="47"/>
      <c r="M6" s="48" t="s">
        <v>24</v>
      </c>
    </row>
    <row r="7" spans="1:24" ht="12.75">
      <c r="A7" s="54"/>
      <c r="B7" s="56"/>
      <c r="C7" s="56"/>
      <c r="D7" s="8" t="s">
        <v>25</v>
      </c>
      <c r="E7" s="58"/>
      <c r="F7" s="58"/>
      <c r="G7" s="42"/>
      <c r="H7" s="9" t="s">
        <v>26</v>
      </c>
      <c r="I7" s="10" t="s">
        <v>27</v>
      </c>
      <c r="J7" s="11" t="s">
        <v>28</v>
      </c>
      <c r="K7" s="9" t="s">
        <v>29</v>
      </c>
      <c r="L7" s="11" t="s">
        <v>28</v>
      </c>
      <c r="M7" s="49"/>
      <c r="P7" s="12" t="s">
        <v>30</v>
      </c>
      <c r="Q7" s="12" t="s">
        <v>31</v>
      </c>
      <c r="R7" s="12" t="s">
        <v>32</v>
      </c>
      <c r="S7" s="12" t="s">
        <v>33</v>
      </c>
      <c r="T7" s="12" t="s">
        <v>34</v>
      </c>
      <c r="U7" s="12" t="s">
        <v>35</v>
      </c>
      <c r="V7" s="12" t="s">
        <v>36</v>
      </c>
      <c r="W7" s="12" t="s">
        <v>37</v>
      </c>
      <c r="X7" s="12" t="s">
        <v>38</v>
      </c>
    </row>
    <row r="8" spans="1:37" ht="12.75">
      <c r="A8" s="13"/>
      <c r="B8" s="14"/>
      <c r="C8" s="14" t="s">
        <v>39</v>
      </c>
      <c r="D8" s="12" t="s">
        <v>40</v>
      </c>
      <c r="E8" s="12"/>
      <c r="F8" s="12"/>
      <c r="G8" s="12"/>
      <c r="H8" s="12">
        <f>SUM(H9:H12)</f>
        <v>0</v>
      </c>
      <c r="I8" s="12">
        <f>SUM(I9:I12)</f>
        <v>0</v>
      </c>
      <c r="J8" s="12">
        <f>H8+I8</f>
        <v>0</v>
      </c>
      <c r="K8" s="12"/>
      <c r="L8" s="12">
        <f>SUM(L9:L12)</f>
        <v>0.07303430000000001</v>
      </c>
      <c r="M8" s="12"/>
      <c r="P8" s="12">
        <f>IF(Q8="PR",J8,SUM(O9:O12))</f>
        <v>0</v>
      </c>
      <c r="Q8" s="12" t="s">
        <v>41</v>
      </c>
      <c r="R8" s="12">
        <f>IF(Q8="HS",H8,0)</f>
        <v>0</v>
      </c>
      <c r="S8" s="12">
        <f>IF(Q8="HS",I8-P8,0)</f>
        <v>0</v>
      </c>
      <c r="T8" s="12">
        <f>IF(Q8="PS",H8,0)</f>
        <v>0</v>
      </c>
      <c r="U8" s="12">
        <f>IF(Q8="PS",I8-P8,0)</f>
        <v>0</v>
      </c>
      <c r="V8" s="12">
        <f>IF(Q8="MP",H8,0)</f>
        <v>0</v>
      </c>
      <c r="W8" s="12">
        <f>IF(Q8="MP",I8-P8,0)</f>
        <v>0</v>
      </c>
      <c r="X8" s="12">
        <f>IF(Q8="OM",H8,0)</f>
        <v>0</v>
      </c>
      <c r="Y8" s="12" t="s">
        <v>39</v>
      </c>
      <c r="AI8">
        <f>SUM(Z9:Z12)</f>
        <v>0</v>
      </c>
      <c r="AJ8">
        <f>SUM(AA9:AA12)</f>
        <v>0</v>
      </c>
      <c r="AK8">
        <f>SUM(AB9:AB12)</f>
        <v>0</v>
      </c>
    </row>
    <row r="9" spans="1:43" ht="12.75">
      <c r="A9" s="2" t="s">
        <v>42</v>
      </c>
      <c r="C9" s="1" t="s">
        <v>43</v>
      </c>
      <c r="D9" t="s">
        <v>44</v>
      </c>
      <c r="E9" t="s">
        <v>45</v>
      </c>
      <c r="F9" s="86">
        <v>26.75</v>
      </c>
      <c r="H9">
        <f>F9*AE9</f>
        <v>0</v>
      </c>
      <c r="I9">
        <f>J9-H9</f>
        <v>0</v>
      </c>
      <c r="J9">
        <f>F9*G9</f>
        <v>0</v>
      </c>
      <c r="K9">
        <v>0.00021</v>
      </c>
      <c r="L9">
        <f>F9*K9</f>
        <v>0.0056175</v>
      </c>
      <c r="N9">
        <v>1</v>
      </c>
      <c r="O9">
        <f>IF(N9=5,I9,0)</f>
        <v>0</v>
      </c>
      <c r="Z9">
        <f>IF(AD9=0,J9,0)</f>
        <v>0</v>
      </c>
      <c r="AA9">
        <f>IF(AD9=15,J9,0)</f>
        <v>0</v>
      </c>
      <c r="AB9">
        <f>IF(AD9=21,J9,0)</f>
        <v>0</v>
      </c>
      <c r="AD9">
        <v>21</v>
      </c>
      <c r="AE9">
        <f>G9*AG9</f>
        <v>0</v>
      </c>
      <c r="AF9">
        <f>G9*(1-AG9)</f>
        <v>0</v>
      </c>
      <c r="AG9">
        <v>0.44112769485903813</v>
      </c>
      <c r="AM9">
        <f>F9*AE9</f>
        <v>0</v>
      </c>
      <c r="AN9">
        <f>F9*AF9</f>
        <v>0</v>
      </c>
      <c r="AO9" t="s">
        <v>46</v>
      </c>
      <c r="AP9" t="s">
        <v>47</v>
      </c>
      <c r="AQ9" s="12" t="s">
        <v>48</v>
      </c>
    </row>
    <row r="10" spans="1:43" ht="12.75">
      <c r="A10" s="2" t="s">
        <v>49</v>
      </c>
      <c r="C10" s="1" t="s">
        <v>50</v>
      </c>
      <c r="D10" t="s">
        <v>51</v>
      </c>
      <c r="E10" t="s">
        <v>52</v>
      </c>
      <c r="F10" s="86">
        <v>2</v>
      </c>
      <c r="H10">
        <f>F10*AE10</f>
        <v>0</v>
      </c>
      <c r="I10">
        <f>J10-H10</f>
        <v>0</v>
      </c>
      <c r="J10">
        <f>F10*G10</f>
        <v>0</v>
      </c>
      <c r="K10">
        <v>0</v>
      </c>
      <c r="L10">
        <f>F10*K10</f>
        <v>0</v>
      </c>
      <c r="N10">
        <v>1</v>
      </c>
      <c r="O10">
        <f>IF(N10=5,I10,0)</f>
        <v>0</v>
      </c>
      <c r="Z10">
        <f>IF(AD10=0,J10,0)</f>
        <v>0</v>
      </c>
      <c r="AA10">
        <f>IF(AD10=15,J10,0)</f>
        <v>0</v>
      </c>
      <c r="AB10">
        <f>IF(AD10=21,J10,0)</f>
        <v>0</v>
      </c>
      <c r="AD10">
        <v>21</v>
      </c>
      <c r="AE10">
        <f>G10*AG10</f>
        <v>0</v>
      </c>
      <c r="AF10">
        <f>G10*(1-AG10)</f>
        <v>0</v>
      </c>
      <c r="AG10">
        <v>0</v>
      </c>
      <c r="AM10">
        <f>F10*AE10</f>
        <v>0</v>
      </c>
      <c r="AN10">
        <f>F10*AF10</f>
        <v>0</v>
      </c>
      <c r="AO10" t="s">
        <v>46</v>
      </c>
      <c r="AP10" t="s">
        <v>47</v>
      </c>
      <c r="AQ10" s="12" t="s">
        <v>48</v>
      </c>
    </row>
    <row r="11" spans="1:43" ht="12.75">
      <c r="A11" s="2" t="s">
        <v>53</v>
      </c>
      <c r="C11" s="1" t="s">
        <v>54</v>
      </c>
      <c r="D11" t="s">
        <v>109</v>
      </c>
      <c r="E11" t="s">
        <v>52</v>
      </c>
      <c r="F11" s="86">
        <v>2</v>
      </c>
      <c r="H11">
        <f>F11*AE11</f>
        <v>0</v>
      </c>
      <c r="I11">
        <f>J11-H11</f>
        <v>0</v>
      </c>
      <c r="J11">
        <f>F11*G11</f>
        <v>0</v>
      </c>
      <c r="K11">
        <v>0.00011</v>
      </c>
      <c r="L11">
        <f>F11*K11</f>
        <v>0.00022</v>
      </c>
      <c r="N11">
        <v>1</v>
      </c>
      <c r="O11">
        <f>IF(N11=5,I11,0)</f>
        <v>0</v>
      </c>
      <c r="Z11">
        <f>IF(AD11=0,J11,0)</f>
        <v>0</v>
      </c>
      <c r="AA11">
        <f>IF(AD11=15,J11,0)</f>
        <v>0</v>
      </c>
      <c r="AB11">
        <f>IF(AD11=21,J11,0)</f>
        <v>0</v>
      </c>
      <c r="AD11">
        <v>21</v>
      </c>
      <c r="AE11">
        <f>G11*AG11</f>
        <v>0</v>
      </c>
      <c r="AF11">
        <f>G11*(1-AG11)</f>
        <v>0</v>
      </c>
      <c r="AG11">
        <v>0.7497285869378894</v>
      </c>
      <c r="AM11">
        <f>F11*AE11</f>
        <v>0</v>
      </c>
      <c r="AN11">
        <f>F11*AF11</f>
        <v>0</v>
      </c>
      <c r="AO11" t="s">
        <v>46</v>
      </c>
      <c r="AP11" t="s">
        <v>47</v>
      </c>
      <c r="AQ11" s="12" t="s">
        <v>48</v>
      </c>
    </row>
    <row r="12" spans="1:43" ht="12.75">
      <c r="A12" s="2" t="s">
        <v>55</v>
      </c>
      <c r="C12" s="1" t="s">
        <v>56</v>
      </c>
      <c r="D12" t="s">
        <v>57</v>
      </c>
      <c r="E12" t="s">
        <v>45</v>
      </c>
      <c r="F12" s="86">
        <v>419.98</v>
      </c>
      <c r="H12">
        <f>F12*AE12</f>
        <v>0</v>
      </c>
      <c r="I12">
        <f>J12-H12</f>
        <v>0</v>
      </c>
      <c r="J12">
        <f>F12*G12</f>
        <v>0</v>
      </c>
      <c r="K12">
        <v>0.00016</v>
      </c>
      <c r="L12">
        <f>F12*K12</f>
        <v>0.06719680000000001</v>
      </c>
      <c r="N12">
        <v>1</v>
      </c>
      <c r="O12">
        <f>IF(N12=5,I12,0)</f>
        <v>0</v>
      </c>
      <c r="Z12">
        <f>IF(AD12=0,J12,0)</f>
        <v>0</v>
      </c>
      <c r="AA12">
        <f>IF(AD12=15,J12,0)</f>
        <v>0</v>
      </c>
      <c r="AB12">
        <f>IF(AD12=21,J12,0)</f>
        <v>0</v>
      </c>
      <c r="AD12">
        <v>21</v>
      </c>
      <c r="AE12">
        <f>G12*AG12</f>
        <v>0</v>
      </c>
      <c r="AF12">
        <f>G12*(1-AG12)</f>
        <v>0</v>
      </c>
      <c r="AG12">
        <v>0.3074270557029178</v>
      </c>
      <c r="AM12">
        <f>F12*AE12</f>
        <v>0</v>
      </c>
      <c r="AN12">
        <f>F12*AF12</f>
        <v>0</v>
      </c>
      <c r="AO12" t="s">
        <v>46</v>
      </c>
      <c r="AP12" t="s">
        <v>47</v>
      </c>
      <c r="AQ12" s="12" t="s">
        <v>48</v>
      </c>
    </row>
    <row r="13" spans="1:37" ht="12.75">
      <c r="A13" s="13"/>
      <c r="B13" s="14"/>
      <c r="C13" s="14"/>
      <c r="D13" s="12" t="s">
        <v>58</v>
      </c>
      <c r="E13" s="12"/>
      <c r="F13" s="87"/>
      <c r="G13" s="12"/>
      <c r="H13" s="12">
        <f>SUM(H14:H15)</f>
        <v>0</v>
      </c>
      <c r="I13" s="12">
        <f>SUM(I14:I15)</f>
        <v>0</v>
      </c>
      <c r="J13" s="12">
        <f>H13+I13</f>
        <v>0</v>
      </c>
      <c r="K13" s="12"/>
      <c r="L13" s="12">
        <f>SUM(L14:L15)</f>
        <v>0.339</v>
      </c>
      <c r="M13" s="12"/>
      <c r="P13" s="12">
        <f>IF(Q13="PR",J13,SUM(O14:O15))</f>
        <v>0</v>
      </c>
      <c r="Q13" s="12" t="s">
        <v>59</v>
      </c>
      <c r="R13" s="12">
        <f>IF(Q13="HS",H13,0)</f>
        <v>0</v>
      </c>
      <c r="S13" s="12">
        <f>IF(Q13="HS",I13-P13,0)</f>
        <v>0</v>
      </c>
      <c r="T13" s="12">
        <f>IF(Q13="PS",H13,0)</f>
        <v>0</v>
      </c>
      <c r="U13" s="12">
        <f>IF(Q13="PS",I13-P13,0)</f>
        <v>0</v>
      </c>
      <c r="V13" s="12">
        <f>IF(Q13="MP",H13,0)</f>
        <v>0</v>
      </c>
      <c r="W13" s="12">
        <f>IF(Q13="MP",I13-P13,0)</f>
        <v>0</v>
      </c>
      <c r="X13" s="12">
        <f>IF(Q13="OM",H13,0)</f>
        <v>0</v>
      </c>
      <c r="Y13" s="12" t="s">
        <v>60</v>
      </c>
      <c r="AI13">
        <f>SUM(Z14:Z15)</f>
        <v>0</v>
      </c>
      <c r="AJ13">
        <f>SUM(AA14:AA15)</f>
        <v>0</v>
      </c>
      <c r="AK13">
        <f>SUM(AB14:AB15)</f>
        <v>0</v>
      </c>
    </row>
    <row r="14" spans="1:43" ht="12.75">
      <c r="A14" s="2" t="s">
        <v>61</v>
      </c>
      <c r="C14" s="1" t="s">
        <v>62</v>
      </c>
      <c r="D14" t="s">
        <v>63</v>
      </c>
      <c r="E14" t="s">
        <v>52</v>
      </c>
      <c r="F14" s="86">
        <v>42</v>
      </c>
      <c r="H14">
        <f>F14*AE14</f>
        <v>0</v>
      </c>
      <c r="I14">
        <f>J14-H14</f>
        <v>0</v>
      </c>
      <c r="J14">
        <f>F14*G14</f>
        <v>0</v>
      </c>
      <c r="K14">
        <v>0.0075</v>
      </c>
      <c r="L14">
        <f>F14*K14</f>
        <v>0.315</v>
      </c>
      <c r="N14">
        <v>1</v>
      </c>
      <c r="O14">
        <f>IF(N14=5,I14,0)</f>
        <v>0</v>
      </c>
      <c r="Z14">
        <f>IF(AD14=0,J14,0)</f>
        <v>0</v>
      </c>
      <c r="AA14">
        <f>IF(AD14=15,J14,0)</f>
        <v>0</v>
      </c>
      <c r="AB14">
        <f>IF(AD14=21,J14,0)</f>
        <v>0</v>
      </c>
      <c r="AD14">
        <v>21</v>
      </c>
      <c r="AE14">
        <f>G14*AG14</f>
        <v>0</v>
      </c>
      <c r="AF14">
        <f>G14*(1-AG14)</f>
        <v>0</v>
      </c>
      <c r="AG14">
        <v>1</v>
      </c>
      <c r="AM14">
        <f>F14*AE14</f>
        <v>0</v>
      </c>
      <c r="AN14">
        <f>F14*AF14</f>
        <v>0</v>
      </c>
      <c r="AO14" t="s">
        <v>64</v>
      </c>
      <c r="AP14" t="s">
        <v>65</v>
      </c>
      <c r="AQ14" s="12" t="s">
        <v>48</v>
      </c>
    </row>
    <row r="15" spans="1:43" ht="12.75">
      <c r="A15" s="2" t="s">
        <v>66</v>
      </c>
      <c r="C15" s="1" t="s">
        <v>67</v>
      </c>
      <c r="D15" t="s">
        <v>68</v>
      </c>
      <c r="E15" t="s">
        <v>52</v>
      </c>
      <c r="F15" s="86">
        <v>5</v>
      </c>
      <c r="H15">
        <f>F15*AE15</f>
        <v>0</v>
      </c>
      <c r="I15">
        <f>J15-H15</f>
        <v>0</v>
      </c>
      <c r="J15">
        <f>F15*G15</f>
        <v>0</v>
      </c>
      <c r="K15">
        <v>0.0048</v>
      </c>
      <c r="L15">
        <f>F15*K15</f>
        <v>0.023999999999999997</v>
      </c>
      <c r="N15">
        <v>1</v>
      </c>
      <c r="O15">
        <f>IF(N15=5,I15,0)</f>
        <v>0</v>
      </c>
      <c r="Z15">
        <f>IF(AD15=0,J15,0)</f>
        <v>0</v>
      </c>
      <c r="AA15">
        <f>IF(AD15=15,J15,0)</f>
        <v>0</v>
      </c>
      <c r="AB15">
        <f>IF(AD15=21,J15,0)</f>
        <v>0</v>
      </c>
      <c r="AD15">
        <v>21</v>
      </c>
      <c r="AE15">
        <f>G15*AG15</f>
        <v>0</v>
      </c>
      <c r="AF15">
        <f>G15*(1-AG15)</f>
        <v>0</v>
      </c>
      <c r="AG15">
        <v>1</v>
      </c>
      <c r="AM15">
        <f>F15*AE15</f>
        <v>0</v>
      </c>
      <c r="AN15">
        <f>F15*AF15</f>
        <v>0</v>
      </c>
      <c r="AO15" t="s">
        <v>64</v>
      </c>
      <c r="AP15" t="s">
        <v>65</v>
      </c>
      <c r="AQ15" s="12" t="s">
        <v>48</v>
      </c>
    </row>
    <row r="16" spans="1:13" ht="12.75">
      <c r="A16" s="15"/>
      <c r="B16" s="16"/>
      <c r="C16" s="16"/>
      <c r="D16" s="17"/>
      <c r="E16" s="17"/>
      <c r="F16" s="17"/>
      <c r="G16" s="17"/>
      <c r="H16" s="50" t="s">
        <v>69</v>
      </c>
      <c r="I16" s="50"/>
      <c r="J16" s="17">
        <f>J8+J13</f>
        <v>0</v>
      </c>
      <c r="K16" s="17"/>
      <c r="L16" s="17"/>
      <c r="M16" s="17"/>
    </row>
    <row r="17" ht="12.75">
      <c r="A17" s="18" t="s">
        <v>70</v>
      </c>
    </row>
    <row r="18" spans="1:13" ht="12.75" customHeight="1">
      <c r="A18" s="51"/>
      <c r="B18" s="34"/>
      <c r="C18" s="34"/>
      <c r="D18" s="52"/>
      <c r="E18" s="52"/>
      <c r="F18" s="52"/>
      <c r="G18" s="52"/>
      <c r="H18" s="52"/>
      <c r="I18" s="52"/>
      <c r="J18" s="52"/>
      <c r="K18" s="52"/>
      <c r="L18" s="52"/>
      <c r="M18" s="52"/>
    </row>
  </sheetData>
  <sheetProtection formatCells="0" formatColumns="0" formatRows="0" insertColumns="0" insertRows="0" insertHyperlinks="0" deleteColumns="0" deleteRows="0" sort="0" autoFilter="0" pivotTables="0"/>
  <mergeCells count="28">
    <mergeCell ref="M6:M7"/>
    <mergeCell ref="H16:I16"/>
    <mergeCell ref="A18:M18"/>
    <mergeCell ref="A6:A7"/>
    <mergeCell ref="B6:B7"/>
    <mergeCell ref="C6:C7"/>
    <mergeCell ref="E6:E7"/>
    <mergeCell ref="F6:F7"/>
    <mergeCell ref="G6:G7"/>
    <mergeCell ref="G3:H3"/>
    <mergeCell ref="G4:H4"/>
    <mergeCell ref="G5:H5"/>
    <mergeCell ref="J2:M2"/>
    <mergeCell ref="J3:M3"/>
    <mergeCell ref="J4:M4"/>
    <mergeCell ref="J5:M5"/>
    <mergeCell ref="H6:J6"/>
    <mergeCell ref="K6:L6"/>
    <mergeCell ref="A1:M1"/>
    <mergeCell ref="A2:C2"/>
    <mergeCell ref="A3:C3"/>
    <mergeCell ref="A4:C4"/>
    <mergeCell ref="A5:C5"/>
    <mergeCell ref="E2:F2"/>
    <mergeCell ref="E3:F3"/>
    <mergeCell ref="E4:F4"/>
    <mergeCell ref="E5:F5"/>
    <mergeCell ref="G2:H2"/>
  </mergeCells>
  <printOptions/>
  <pageMargins left="0.787401575" right="0.787401575" top="0.984251969" bottom="0.984251969" header="0.3" footer="0.3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32" sqref="A32:I32"/>
    </sheetView>
  </sheetViews>
  <sheetFormatPr defaultColWidth="9.0039062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0" customHeight="1">
      <c r="A1" s="59" t="s">
        <v>71</v>
      </c>
      <c r="B1" s="34"/>
      <c r="C1" s="34"/>
      <c r="D1" s="34"/>
      <c r="E1" s="34"/>
      <c r="F1" s="34"/>
      <c r="G1" s="34"/>
      <c r="H1" s="34"/>
      <c r="I1" s="34"/>
    </row>
    <row r="2" spans="1:9" ht="25.5" customHeight="1">
      <c r="A2" s="60" t="s">
        <v>1</v>
      </c>
      <c r="B2" s="61"/>
      <c r="C2" s="16" t="s">
        <v>2</v>
      </c>
      <c r="D2" s="20"/>
      <c r="E2" s="20" t="s">
        <v>4</v>
      </c>
      <c r="F2" s="20"/>
      <c r="G2" s="20"/>
      <c r="H2" s="20" t="s">
        <v>72</v>
      </c>
      <c r="I2" s="22"/>
    </row>
    <row r="3" spans="1:9" ht="25.5" customHeight="1">
      <c r="A3" s="62" t="s">
        <v>5</v>
      </c>
      <c r="B3" s="34"/>
      <c r="C3" s="1"/>
      <c r="D3" s="1"/>
      <c r="E3" s="1" t="s">
        <v>8</v>
      </c>
      <c r="F3" s="1"/>
      <c r="G3" s="1"/>
      <c r="H3" s="1" t="s">
        <v>72</v>
      </c>
      <c r="I3" s="23"/>
    </row>
    <row r="4" spans="1:9" ht="25.5" customHeight="1">
      <c r="A4" s="62" t="s">
        <v>9</v>
      </c>
      <c r="B4" s="34"/>
      <c r="C4" s="1"/>
      <c r="D4" s="1"/>
      <c r="E4" s="1" t="s">
        <v>11</v>
      </c>
      <c r="F4" s="1"/>
      <c r="G4" s="1"/>
      <c r="H4" s="1" t="s">
        <v>72</v>
      </c>
      <c r="I4" s="23"/>
    </row>
    <row r="5" spans="1:9" ht="25.5" customHeight="1">
      <c r="A5" s="62" t="s">
        <v>6</v>
      </c>
      <c r="B5" s="34"/>
      <c r="C5" s="1" t="s">
        <v>7</v>
      </c>
      <c r="D5" s="1"/>
      <c r="E5" s="1" t="s">
        <v>10</v>
      </c>
      <c r="F5" s="1"/>
      <c r="G5" s="1"/>
      <c r="H5" s="1" t="s">
        <v>73</v>
      </c>
      <c r="I5" s="24">
        <v>6</v>
      </c>
    </row>
    <row r="6" spans="1:9" ht="25.5" customHeight="1">
      <c r="A6" s="63" t="s">
        <v>12</v>
      </c>
      <c r="B6" s="64"/>
      <c r="C6" s="21"/>
      <c r="D6" s="21"/>
      <c r="E6" s="21" t="s">
        <v>14</v>
      </c>
      <c r="F6" s="21"/>
      <c r="G6" s="21"/>
      <c r="H6" s="21" t="s">
        <v>74</v>
      </c>
      <c r="I6" s="25" t="s">
        <v>7</v>
      </c>
    </row>
    <row r="7" spans="1:9" ht="25.5" customHeight="1">
      <c r="A7" s="65" t="s">
        <v>75</v>
      </c>
      <c r="B7" s="66"/>
      <c r="C7" s="66"/>
      <c r="D7" s="66"/>
      <c r="E7" s="66"/>
      <c r="F7" s="66"/>
      <c r="G7" s="66"/>
      <c r="H7" s="66"/>
      <c r="I7" s="66"/>
    </row>
    <row r="8" spans="1:9" ht="25.5" customHeight="1">
      <c r="A8" s="31" t="s">
        <v>76</v>
      </c>
      <c r="B8" s="67" t="s">
        <v>77</v>
      </c>
      <c r="C8" s="68"/>
      <c r="D8" s="31" t="s">
        <v>78</v>
      </c>
      <c r="E8" s="67" t="s">
        <v>79</v>
      </c>
      <c r="F8" s="68"/>
      <c r="G8" s="31" t="s">
        <v>80</v>
      </c>
      <c r="H8" s="67" t="s">
        <v>81</v>
      </c>
      <c r="I8" s="68"/>
    </row>
    <row r="9" spans="1:9" ht="15">
      <c r="A9" s="69" t="s">
        <v>82</v>
      </c>
      <c r="B9" s="27" t="s">
        <v>83</v>
      </c>
      <c r="C9" s="28">
        <f>SUM('Stavební rozpočet'!R8:R15)</f>
        <v>0</v>
      </c>
      <c r="D9" s="72" t="s">
        <v>84</v>
      </c>
      <c r="E9" s="71"/>
      <c r="F9" s="28">
        <v>0</v>
      </c>
      <c r="G9" s="72" t="s">
        <v>85</v>
      </c>
      <c r="H9" s="71"/>
      <c r="I9" s="28">
        <v>0</v>
      </c>
    </row>
    <row r="10" spans="1:9" ht="15">
      <c r="A10" s="69"/>
      <c r="B10" s="27" t="s">
        <v>27</v>
      </c>
      <c r="C10" s="28">
        <f>SUM('Stavební rozpočet'!S8:S15)</f>
        <v>0</v>
      </c>
      <c r="D10" s="72" t="s">
        <v>86</v>
      </c>
      <c r="E10" s="71"/>
      <c r="F10" s="28">
        <v>0</v>
      </c>
      <c r="G10" s="72" t="s">
        <v>87</v>
      </c>
      <c r="H10" s="71"/>
      <c r="I10" s="28">
        <v>0</v>
      </c>
    </row>
    <row r="11" spans="1:9" ht="15">
      <c r="A11" s="69" t="s">
        <v>88</v>
      </c>
      <c r="B11" s="27" t="s">
        <v>83</v>
      </c>
      <c r="C11" s="28">
        <f>SUM('Stavební rozpočet'!T8:T15)</f>
        <v>0</v>
      </c>
      <c r="D11" s="72" t="s">
        <v>89</v>
      </c>
      <c r="E11" s="71"/>
      <c r="F11" s="28">
        <v>0</v>
      </c>
      <c r="G11" s="72" t="s">
        <v>90</v>
      </c>
      <c r="H11" s="71"/>
      <c r="I11" s="28">
        <v>0</v>
      </c>
    </row>
    <row r="12" spans="1:9" ht="15">
      <c r="A12" s="69"/>
      <c r="B12" s="27" t="s">
        <v>27</v>
      </c>
      <c r="C12" s="28">
        <f>SUM('Stavební rozpočet'!U8:U15)</f>
        <v>0</v>
      </c>
      <c r="D12" s="72"/>
      <c r="E12" s="71"/>
      <c r="F12" s="28">
        <v>0</v>
      </c>
      <c r="G12" s="72" t="s">
        <v>91</v>
      </c>
      <c r="H12" s="71"/>
      <c r="I12" s="28">
        <v>0</v>
      </c>
    </row>
    <row r="13" spans="1:9" ht="15">
      <c r="A13" s="69" t="s">
        <v>92</v>
      </c>
      <c r="B13" s="27" t="s">
        <v>83</v>
      </c>
      <c r="C13" s="28">
        <f>SUM('Stavební rozpočet'!V8:V15)</f>
        <v>0</v>
      </c>
      <c r="D13" s="72"/>
      <c r="E13" s="71"/>
      <c r="F13" s="28">
        <v>0</v>
      </c>
      <c r="G13" s="72" t="s">
        <v>93</v>
      </c>
      <c r="H13" s="71"/>
      <c r="I13" s="28">
        <v>0</v>
      </c>
    </row>
    <row r="14" spans="1:9" ht="15">
      <c r="A14" s="69"/>
      <c r="B14" s="27" t="s">
        <v>27</v>
      </c>
      <c r="C14" s="28">
        <f>SUM('Stavební rozpočet'!W8:W15)</f>
        <v>0</v>
      </c>
      <c r="D14" s="72"/>
      <c r="E14" s="71"/>
      <c r="F14" s="28">
        <v>0</v>
      </c>
      <c r="G14" s="72" t="s">
        <v>94</v>
      </c>
      <c r="H14" s="71"/>
      <c r="I14" s="28">
        <v>0</v>
      </c>
    </row>
    <row r="15" spans="1:9" ht="15.75">
      <c r="A15" s="70" t="s">
        <v>58</v>
      </c>
      <c r="B15" s="71"/>
      <c r="C15" s="28">
        <f>SUM('Stavební rozpočet'!X8:X15)</f>
        <v>0</v>
      </c>
      <c r="D15" s="72"/>
      <c r="E15" s="71"/>
      <c r="F15" s="28">
        <v>0</v>
      </c>
      <c r="G15" s="26"/>
      <c r="H15" s="27"/>
      <c r="I15" s="28"/>
    </row>
    <row r="16" spans="1:9" ht="15.75">
      <c r="A16" s="70" t="s">
        <v>95</v>
      </c>
      <c r="B16" s="71"/>
      <c r="C16" s="28">
        <f>SUM('Stavební rozpočet'!P8:P15)</f>
        <v>0</v>
      </c>
      <c r="D16" s="72"/>
      <c r="E16" s="71"/>
      <c r="F16" s="28">
        <v>0</v>
      </c>
      <c r="G16" s="26"/>
      <c r="H16" s="27"/>
      <c r="I16" s="28"/>
    </row>
    <row r="17" spans="1:9" ht="15.75">
      <c r="A17" s="70" t="s">
        <v>96</v>
      </c>
      <c r="B17" s="71"/>
      <c r="C17" s="28">
        <f>SUM(C9:C16)</f>
        <v>0</v>
      </c>
      <c r="D17" s="70" t="s">
        <v>97</v>
      </c>
      <c r="E17" s="73"/>
      <c r="F17" s="28">
        <f>SUM(F9:F16)</f>
        <v>0</v>
      </c>
      <c r="G17" s="70" t="s">
        <v>98</v>
      </c>
      <c r="H17" s="73"/>
      <c r="I17" s="28">
        <f>SUM(I9:I16)</f>
        <v>0</v>
      </c>
    </row>
    <row r="18" spans="1:9" ht="15.75">
      <c r="A18" s="19"/>
      <c r="B18" s="19"/>
      <c r="C18" s="19"/>
      <c r="D18" s="70" t="s">
        <v>99</v>
      </c>
      <c r="E18" s="73"/>
      <c r="F18" s="28">
        <v>0</v>
      </c>
      <c r="G18" s="70" t="s">
        <v>100</v>
      </c>
      <c r="H18" s="73"/>
      <c r="I18" s="28">
        <v>0</v>
      </c>
    </row>
    <row r="19" spans="1:9" ht="15.75">
      <c r="A19" s="19"/>
      <c r="B19" s="19"/>
      <c r="C19" s="19"/>
      <c r="D19" s="19"/>
      <c r="E19" s="19"/>
      <c r="F19" s="19"/>
      <c r="G19" s="30"/>
      <c r="H19" s="30"/>
      <c r="I19" s="19"/>
    </row>
    <row r="20" spans="1:9" ht="15.75">
      <c r="A20" s="19"/>
      <c r="B20" s="19"/>
      <c r="C20" s="19"/>
      <c r="D20" s="19"/>
      <c r="E20" s="19"/>
      <c r="F20" s="19"/>
      <c r="G20" s="30"/>
      <c r="H20" s="30"/>
      <c r="I20" s="19"/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.75">
      <c r="A22" s="74" t="s">
        <v>101</v>
      </c>
      <c r="B22" s="75"/>
      <c r="C22" s="29">
        <f>SUM('Stavební rozpočet'!Z9:Z15)*(1-C18/100)</f>
        <v>0</v>
      </c>
      <c r="D22" s="19"/>
      <c r="E22" s="19"/>
      <c r="F22" s="19"/>
      <c r="G22" s="19"/>
      <c r="H22" s="19"/>
      <c r="I22" s="19"/>
    </row>
    <row r="23" spans="1:9" ht="15.75">
      <c r="A23" s="74" t="s">
        <v>102</v>
      </c>
      <c r="B23" s="75"/>
      <c r="C23" s="29">
        <f>SUM('Stavební rozpočet'!AA9:AA15)*(1-C18/100)</f>
        <v>0</v>
      </c>
      <c r="D23" s="74" t="s">
        <v>103</v>
      </c>
      <c r="E23" s="75"/>
      <c r="F23" s="29">
        <f>ROUND(C23*(15/100),2)</f>
        <v>0</v>
      </c>
      <c r="G23" s="74" t="s">
        <v>104</v>
      </c>
      <c r="H23" s="75"/>
      <c r="I23" s="29">
        <f>SUM(C22:C24)</f>
        <v>0</v>
      </c>
    </row>
    <row r="24" spans="1:9" ht="15.75">
      <c r="A24" s="74" t="s">
        <v>105</v>
      </c>
      <c r="B24" s="75"/>
      <c r="C24" s="29">
        <f>SUM('Stavební rozpočet'!AB9:AB15)*(1-C18/100)+(F17+I17+F18+I18+I19+I20)</f>
        <v>0</v>
      </c>
      <c r="D24" s="74" t="s">
        <v>106</v>
      </c>
      <c r="E24" s="75"/>
      <c r="F24" s="29">
        <f>ROUND(C24*(21/100),2)</f>
        <v>0</v>
      </c>
      <c r="G24" s="74" t="s">
        <v>107</v>
      </c>
      <c r="H24" s="75"/>
      <c r="I24" s="29">
        <f>F23+F24+I23</f>
        <v>0</v>
      </c>
    </row>
    <row r="25" spans="1:9" ht="1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>
      <c r="A26" s="76" t="s">
        <v>8</v>
      </c>
      <c r="B26" s="77"/>
      <c r="C26" s="78"/>
      <c r="D26" s="76" t="s">
        <v>4</v>
      </c>
      <c r="E26" s="77"/>
      <c r="F26" s="78"/>
      <c r="G26" s="76" t="s">
        <v>11</v>
      </c>
      <c r="H26" s="77"/>
      <c r="I26" s="78"/>
    </row>
    <row r="27" spans="1:9" ht="12.75">
      <c r="A27" s="79"/>
      <c r="B27" s="80"/>
      <c r="C27" s="81"/>
      <c r="D27" s="79"/>
      <c r="E27" s="80"/>
      <c r="F27" s="81"/>
      <c r="G27" s="79"/>
      <c r="H27" s="80"/>
      <c r="I27" s="81"/>
    </row>
    <row r="28" spans="1:9" ht="12.75">
      <c r="A28" s="79"/>
      <c r="B28" s="80"/>
      <c r="C28" s="81"/>
      <c r="D28" s="79"/>
      <c r="E28" s="80"/>
      <c r="F28" s="81"/>
      <c r="G28" s="79"/>
      <c r="H28" s="80"/>
      <c r="I28" s="81"/>
    </row>
    <row r="29" spans="1:9" ht="12.75">
      <c r="A29" s="79"/>
      <c r="B29" s="80"/>
      <c r="C29" s="81"/>
      <c r="D29" s="79"/>
      <c r="E29" s="80"/>
      <c r="F29" s="81"/>
      <c r="G29" s="79"/>
      <c r="H29" s="80"/>
      <c r="I29" s="81"/>
    </row>
    <row r="30" spans="1:9" ht="15">
      <c r="A30" s="82" t="s">
        <v>108</v>
      </c>
      <c r="B30" s="83"/>
      <c r="C30" s="84"/>
      <c r="D30" s="82" t="s">
        <v>108</v>
      </c>
      <c r="E30" s="83"/>
      <c r="F30" s="84"/>
      <c r="G30" s="82" t="s">
        <v>108</v>
      </c>
      <c r="H30" s="83"/>
      <c r="I30" s="84"/>
    </row>
    <row r="31" spans="1:9" ht="15">
      <c r="A31" s="32" t="s">
        <v>70</v>
      </c>
      <c r="B31" s="19"/>
      <c r="C31" s="19"/>
      <c r="D31" s="19"/>
      <c r="E31" s="19"/>
      <c r="F31" s="19"/>
      <c r="G31" s="19"/>
      <c r="H31" s="19"/>
      <c r="I31" s="19"/>
    </row>
    <row r="32" spans="1:9" ht="12.75" customHeight="1">
      <c r="A32" s="85"/>
      <c r="B32" s="80"/>
      <c r="C32" s="80"/>
      <c r="D32" s="80"/>
      <c r="E32" s="80"/>
      <c r="F32" s="80"/>
      <c r="G32" s="80"/>
      <c r="H32" s="80"/>
      <c r="I32" s="80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formatCells="0" formatColumns="0" formatRows="0" insertColumns="0" insertRows="0" insertHyperlinks="0" deleteColumns="0" deleteRows="0" sort="0" autoFilter="0" pivotTables="0"/>
  <mergeCells count="51">
    <mergeCell ref="G26:I26"/>
    <mergeCell ref="G27:I29"/>
    <mergeCell ref="G30:I30"/>
    <mergeCell ref="A32:I32"/>
    <mergeCell ref="D9:E9"/>
    <mergeCell ref="D10:E10"/>
    <mergeCell ref="D11:E11"/>
    <mergeCell ref="D12:E12"/>
    <mergeCell ref="D13:E13"/>
    <mergeCell ref="A17:B17"/>
    <mergeCell ref="D14:E14"/>
    <mergeCell ref="A26:C26"/>
    <mergeCell ref="A27:C29"/>
    <mergeCell ref="A30:C30"/>
    <mergeCell ref="D26:F26"/>
    <mergeCell ref="D27:F29"/>
    <mergeCell ref="D30:F30"/>
    <mergeCell ref="A16:B16"/>
    <mergeCell ref="D16:E16"/>
    <mergeCell ref="A22:B22"/>
    <mergeCell ref="A23:B23"/>
    <mergeCell ref="A24:B24"/>
    <mergeCell ref="D23:E23"/>
    <mergeCell ref="D24:E24"/>
    <mergeCell ref="G23:H23"/>
    <mergeCell ref="G24:H24"/>
    <mergeCell ref="D17:E17"/>
    <mergeCell ref="D18:E18"/>
    <mergeCell ref="H8:I8"/>
    <mergeCell ref="G9:H9"/>
    <mergeCell ref="G10:H10"/>
    <mergeCell ref="G11:H11"/>
    <mergeCell ref="G12:H12"/>
    <mergeCell ref="G17:H17"/>
    <mergeCell ref="G18:H18"/>
    <mergeCell ref="A7:I7"/>
    <mergeCell ref="B8:C8"/>
    <mergeCell ref="A9:A10"/>
    <mergeCell ref="A11:A12"/>
    <mergeCell ref="A13:A14"/>
    <mergeCell ref="A15:B15"/>
    <mergeCell ref="G13:H13"/>
    <mergeCell ref="G14:H14"/>
    <mergeCell ref="D15:E15"/>
    <mergeCell ref="E8:F8"/>
    <mergeCell ref="A1:I1"/>
    <mergeCell ref="A2:B2"/>
    <mergeCell ref="A3:B3"/>
    <mergeCell ref="A4:B4"/>
    <mergeCell ref="A5:B5"/>
    <mergeCell ref="A6:B6"/>
  </mergeCells>
  <printOptions/>
  <pageMargins left="0.787401575" right="0.787401575" top="0.984251969" bottom="0.984251969" header="0.3" footer="0.3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DPmUL - elektroinstalace</dc:title>
  <dc:subject/>
  <dc:creator>Verlag DashÅ‘fer, s.r.o.</dc:creator>
  <cp:keywords/>
  <dc:description/>
  <cp:lastModifiedBy>Pavel Vích</cp:lastModifiedBy>
  <dcterms:created xsi:type="dcterms:W3CDTF">2016-07-22T15:17:02Z</dcterms:created>
  <dcterms:modified xsi:type="dcterms:W3CDTF">2017-01-31T12:59:26Z</dcterms:modified>
  <cp:category/>
  <cp:version/>
  <cp:contentType/>
  <cp:contentStatus/>
</cp:coreProperties>
</file>