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725" activeTab="0"/>
  </bookViews>
  <sheets>
    <sheet name="Lis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<sst xmlns="http://schemas.openxmlformats.org/spreadsheetml/2006/main" count="47" uniqueCount="46">
  <si>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ř.č.</t>
  </si>
  <si>
    <t>rok</t>
  </si>
  <si>
    <t>SUM</t>
  </si>
  <si>
    <t>I</t>
  </si>
  <si>
    <t>Tržby za prodej zboží</t>
  </si>
  <si>
    <t>A.</t>
  </si>
  <si>
    <t>Náklady na prodané zboží</t>
  </si>
  <si>
    <t>II</t>
  </si>
  <si>
    <t>Výkony</t>
  </si>
  <si>
    <t>II.3.</t>
  </si>
  <si>
    <t>Aktivace</t>
  </si>
  <si>
    <t>B</t>
  </si>
  <si>
    <t>Výkonová spotřeba</t>
  </si>
  <si>
    <t>B.1.</t>
  </si>
  <si>
    <t>Spotřeba materiálu a energie</t>
  </si>
  <si>
    <t>B.2.</t>
  </si>
  <si>
    <t>Služby</t>
  </si>
  <si>
    <t>C.</t>
  </si>
  <si>
    <t>Osobní náklady</t>
  </si>
  <si>
    <t>D.</t>
  </si>
  <si>
    <t>Daně a poplatky</t>
  </si>
  <si>
    <t>E.</t>
  </si>
  <si>
    <t>Odpisy</t>
  </si>
  <si>
    <t>III.</t>
  </si>
  <si>
    <t>Tržby z prodeje majetku</t>
  </si>
  <si>
    <t>F.</t>
  </si>
  <si>
    <t>Zůstatková cena prodaného majetku</t>
  </si>
  <si>
    <t>G.</t>
  </si>
  <si>
    <t>Rezervy a opravné položky</t>
  </si>
  <si>
    <t>IV.</t>
  </si>
  <si>
    <t>Ostatní provozní výnosy</t>
  </si>
  <si>
    <t>H.</t>
  </si>
  <si>
    <t>Ostatní provozní náklady</t>
  </si>
  <si>
    <t>X.</t>
  </si>
  <si>
    <t>Výnosové úroky</t>
  </si>
  <si>
    <t>N.</t>
  </si>
  <si>
    <t>Nákladové úroky</t>
  </si>
  <si>
    <t>O.</t>
  </si>
  <si>
    <t>Ostatní finanční náklady</t>
  </si>
  <si>
    <t>*</t>
  </si>
  <si>
    <t>Kontrolní součet - výnosy</t>
  </si>
  <si>
    <t>Kontrolní součet - náklady</t>
  </si>
  <si>
    <t>Náklady</t>
  </si>
  <si>
    <t>Výnosy</t>
  </si>
  <si>
    <t xml:space="preserve">NOPAT </t>
  </si>
  <si>
    <t>Finanční plán dopravního podniku města Ústí nad Labem, a.s. na rok 2015 -2020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</si>
</sst>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2" borderId="0" xfId="0" applyFill="1" applyBorder="1"/>
    <xf numFmtId="0" fontId="0" fillId="0" borderId="0" xfId="0" applyFill="1" applyBorder="1"/>
    <xf numFmtId="0" fontId="0" fillId="3" borderId="2" xfId="0" applyFill="1" applyBorder="1"/>
    <xf numFmtId="165" fontId="0" fillId="0" borderId="2" xfId="0" applyNumberFormat="1" applyFont="1" applyBorder="1" applyAlignment="1">
      <alignment horizontal="right"/>
    </xf>
    <xf numFmtId="0" fontId="0" fillId="3" borderId="0" xfId="0" applyFill="1" applyBorder="1"/>
    <xf numFmtId="165" fontId="0" fillId="0" borderId="0" xfId="0" applyNumberFormat="1" applyFont="1" applyBorder="1" applyAlignment="1">
      <alignment horizontal="right"/>
    </xf>
    <xf numFmtId="0" fontId="0" fillId="3" borderId="1" xfId="0" applyFill="1" applyBorder="1"/>
    <xf numFmtId="165" fontId="0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4" borderId="8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4" borderId="6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&#283;&#382;n&#233;%20soubory\Zad&#225;vac&#237;%20dokumentace\ZD%20&#250;v&#283;r\Nov&#253;%20&#250;v&#283;r\n&#225;vrh%20pl&#225;nu%20-%20polo&#382;kov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PHM"/>
      <sheetName val="podnik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ekon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Y29">
            <v>118000</v>
          </cell>
          <cell r="AB29">
            <v>118500</v>
          </cell>
          <cell r="AC29">
            <v>118500</v>
          </cell>
          <cell r="AD29">
            <v>119000</v>
          </cell>
        </row>
        <row r="110">
          <cell r="AA110">
            <v>146377.34055651183</v>
          </cell>
          <cell r="AB110">
            <v>149304.88736764205</v>
          </cell>
          <cell r="AC110">
            <v>150797.93624131847</v>
          </cell>
          <cell r="AD110">
            <v>153813.89496614484</v>
          </cell>
        </row>
        <row r="111">
          <cell r="AA111">
            <v>815</v>
          </cell>
          <cell r="AB111">
            <v>815</v>
          </cell>
          <cell r="AC111">
            <v>815</v>
          </cell>
          <cell r="AD111">
            <v>825</v>
          </cell>
        </row>
        <row r="116">
          <cell r="AA116">
            <v>49768.295789214026</v>
          </cell>
          <cell r="AB116">
            <v>50763.661704998296</v>
          </cell>
          <cell r="AC116">
            <v>51271.29832204828</v>
          </cell>
          <cell r="AD116">
            <v>52296.72428848925</v>
          </cell>
        </row>
        <row r="120">
          <cell r="AA120">
            <v>7467.142857142857</v>
          </cell>
          <cell r="AB120">
            <v>7774.285714285714</v>
          </cell>
          <cell r="AC120">
            <v>8464.285714285714</v>
          </cell>
          <cell r="AD120">
            <v>8464.285714285714</v>
          </cell>
        </row>
        <row r="121">
          <cell r="AA121">
            <v>620</v>
          </cell>
          <cell r="AB121">
            <v>620</v>
          </cell>
          <cell r="AC121">
            <v>620</v>
          </cell>
          <cell r="AD121">
            <v>620</v>
          </cell>
        </row>
        <row r="122">
          <cell r="Y122">
            <v>180</v>
          </cell>
          <cell r="Z122">
            <v>180</v>
          </cell>
          <cell r="AA122">
            <v>180</v>
          </cell>
          <cell r="AB122">
            <v>180</v>
          </cell>
          <cell r="AC122">
            <v>185</v>
          </cell>
          <cell r="AD122">
            <v>185</v>
          </cell>
        </row>
        <row r="123">
          <cell r="Y123">
            <v>13</v>
          </cell>
          <cell r="Z123">
            <v>13</v>
          </cell>
          <cell r="AA123">
            <v>13</v>
          </cell>
          <cell r="AB123">
            <v>14</v>
          </cell>
          <cell r="AC123">
            <v>13</v>
          </cell>
          <cell r="AD123">
            <v>14</v>
          </cell>
        </row>
        <row r="129">
          <cell r="Y129">
            <v>1038</v>
          </cell>
          <cell r="Z129">
            <v>1038</v>
          </cell>
          <cell r="AA129">
            <v>1038</v>
          </cell>
          <cell r="AB129">
            <v>1045</v>
          </cell>
          <cell r="AC129">
            <v>1045</v>
          </cell>
          <cell r="AD129">
            <v>1045</v>
          </cell>
        </row>
        <row r="130">
          <cell r="X130">
            <v>0</v>
          </cell>
        </row>
        <row r="131">
          <cell r="X131">
            <v>10</v>
          </cell>
        </row>
        <row r="142">
          <cell r="Y142">
            <v>5681.2</v>
          </cell>
          <cell r="Z142">
            <v>5731.2</v>
          </cell>
          <cell r="AA142">
            <v>5931.2</v>
          </cell>
          <cell r="AB142">
            <v>5831.2</v>
          </cell>
          <cell r="AC142">
            <v>5831.2</v>
          </cell>
          <cell r="AD142">
            <v>5981.2</v>
          </cell>
        </row>
        <row r="143"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9">
          <cell r="AB149">
            <v>76470</v>
          </cell>
          <cell r="AC149">
            <v>81030</v>
          </cell>
          <cell r="AD149">
            <v>83480</v>
          </cell>
        </row>
        <row r="154">
          <cell r="Y154">
            <v>3532.6</v>
          </cell>
          <cell r="Z154">
            <v>8042.4</v>
          </cell>
          <cell r="AA154">
            <v>7270.7</v>
          </cell>
          <cell r="AB154">
            <v>6511.8</v>
          </cell>
          <cell r="AC154">
            <v>5752.8</v>
          </cell>
          <cell r="AD154">
            <v>5008.5</v>
          </cell>
        </row>
        <row r="159">
          <cell r="Y159">
            <v>330</v>
          </cell>
          <cell r="Z159">
            <v>330</v>
          </cell>
          <cell r="AA159">
            <v>345</v>
          </cell>
          <cell r="AB159">
            <v>345</v>
          </cell>
          <cell r="AC159">
            <v>345</v>
          </cell>
          <cell r="AD159">
            <v>360</v>
          </cell>
        </row>
        <row r="190">
          <cell r="AB190">
            <v>122000</v>
          </cell>
          <cell r="AC190">
            <v>122000</v>
          </cell>
          <cell r="AD190">
            <v>122600</v>
          </cell>
        </row>
        <row r="191"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4"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Y196">
            <v>12400</v>
          </cell>
          <cell r="Z196">
            <v>12400</v>
          </cell>
          <cell r="AA196">
            <v>12400</v>
          </cell>
          <cell r="AB196">
            <v>0</v>
          </cell>
          <cell r="AC196">
            <v>0</v>
          </cell>
          <cell r="AD196">
            <v>0</v>
          </cell>
        </row>
        <row r="197"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</row>
        <row r="198">
          <cell r="Y198">
            <v>24</v>
          </cell>
          <cell r="Z198">
            <v>24</v>
          </cell>
          <cell r="AA198">
            <v>24</v>
          </cell>
          <cell r="AB198">
            <v>24</v>
          </cell>
          <cell r="AC198">
            <v>24</v>
          </cell>
          <cell r="AD198">
            <v>24</v>
          </cell>
        </row>
        <row r="218">
          <cell r="Y218">
            <v>5</v>
          </cell>
          <cell r="Z218">
            <v>5</v>
          </cell>
          <cell r="AA218">
            <v>5</v>
          </cell>
          <cell r="AB218">
            <v>5</v>
          </cell>
          <cell r="AC218">
            <v>5</v>
          </cell>
          <cell r="AD218">
            <v>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 topLeftCell="A1">
      <selection activeCell="M6" sqref="M6"/>
    </sheetView>
  </sheetViews>
  <sheetFormatPr defaultColWidth="9.140625" defaultRowHeight="15"/>
  <cols>
    <col min="2" max="2" width="34.7109375" style="0" customWidth="1"/>
  </cols>
  <sheetData>
    <row r="1" spans="1:9" ht="15">
      <c r="A1" s="12"/>
      <c r="B1" s="13" t="s">
        <v>45</v>
      </c>
      <c r="C1" s="13"/>
      <c r="D1" s="13"/>
      <c r="E1" s="13"/>
      <c r="F1" s="13"/>
      <c r="G1" s="13"/>
      <c r="H1" s="13"/>
      <c r="I1" s="14"/>
    </row>
    <row r="2" spans="1:9" ht="15.75" thickBot="1">
      <c r="A2" s="15" t="s">
        <v>0</v>
      </c>
      <c r="B2" s="1" t="s">
        <v>1</v>
      </c>
      <c r="C2" s="11">
        <v>2015</v>
      </c>
      <c r="D2" s="11">
        <v>2016</v>
      </c>
      <c r="E2" s="11">
        <v>2017</v>
      </c>
      <c r="F2" s="11">
        <v>2018</v>
      </c>
      <c r="G2" s="11">
        <v>2019</v>
      </c>
      <c r="H2" s="11">
        <v>2020</v>
      </c>
      <c r="I2" s="16" t="s">
        <v>2</v>
      </c>
    </row>
    <row r="3" spans="1:9" ht="15">
      <c r="A3" s="17" t="s">
        <v>3</v>
      </c>
      <c r="B3" s="2" t="s">
        <v>4</v>
      </c>
      <c r="C3" s="10">
        <v>105.26</v>
      </c>
      <c r="D3" s="10">
        <v>107.5</v>
      </c>
      <c r="E3" s="10">
        <f>D3*1.05</f>
        <v>112.875</v>
      </c>
      <c r="F3" s="10">
        <f>'[1]podnik'!AB$190/1000</f>
        <v>122</v>
      </c>
      <c r="G3" s="10">
        <f>'[1]podnik'!AC$190/1000</f>
        <v>122</v>
      </c>
      <c r="H3" s="10">
        <f>'[1]podnik'!AD$190/1000</f>
        <v>122.6</v>
      </c>
      <c r="I3" s="18">
        <f aca="true" t="shared" si="0" ref="I3:I24">SUM(C3:H3)</f>
        <v>692.235</v>
      </c>
    </row>
    <row r="4" spans="1:9" ht="15">
      <c r="A4" s="17" t="s">
        <v>5</v>
      </c>
      <c r="B4" s="2" t="s">
        <v>6</v>
      </c>
      <c r="C4" s="10">
        <v>103.2</v>
      </c>
      <c r="D4" s="10">
        <v>105.3</v>
      </c>
      <c r="E4" s="10">
        <f>D4*1.05</f>
        <v>110.565</v>
      </c>
      <c r="F4" s="10">
        <f>'[1]podnik'!AB$29/1000</f>
        <v>118.5</v>
      </c>
      <c r="G4" s="10">
        <f>'[1]podnik'!AC$29/1000</f>
        <v>118.5</v>
      </c>
      <c r="H4" s="10">
        <f>'[1]podnik'!AD$29/1000</f>
        <v>119</v>
      </c>
      <c r="I4" s="18">
        <f t="shared" si="0"/>
        <v>675.065</v>
      </c>
    </row>
    <row r="5" spans="1:9" ht="15">
      <c r="A5" s="17" t="s">
        <v>7</v>
      </c>
      <c r="B5" s="2" t="s">
        <v>8</v>
      </c>
      <c r="C5" s="10">
        <v>209.89</v>
      </c>
      <c r="D5" s="10">
        <v>214.74</v>
      </c>
      <c r="E5" s="10">
        <f>D5*1.05</f>
        <v>225.47700000000003</v>
      </c>
      <c r="F5" s="10">
        <f>E5*1.05</f>
        <v>236.75085000000004</v>
      </c>
      <c r="G5" s="10">
        <v>231.4</v>
      </c>
      <c r="H5" s="10">
        <v>231.4</v>
      </c>
      <c r="I5" s="18">
        <f t="shared" si="0"/>
        <v>1349.65785</v>
      </c>
    </row>
    <row r="6" spans="1:9" ht="15">
      <c r="A6" s="17" t="s">
        <v>9</v>
      </c>
      <c r="B6" s="2" t="s">
        <v>10</v>
      </c>
      <c r="C6" s="10">
        <f>('[1]podnik'!Y$191+'[1]podnik'!Y$194+'[1]podnik'!Y$195+'[1]podnik'!Y$196)/1000</f>
        <v>12.4</v>
      </c>
      <c r="D6" s="10">
        <f>('[1]podnik'!Z$191+'[1]podnik'!Z$194+'[1]podnik'!Z$195+'[1]podnik'!Z$196)/1000</f>
        <v>12.4</v>
      </c>
      <c r="E6" s="10">
        <f>('[1]podnik'!AA$191+'[1]podnik'!AA$194+'[1]podnik'!AA$195+'[1]podnik'!AA$196)/1000</f>
        <v>12.4</v>
      </c>
      <c r="F6" s="10">
        <f>('[1]podnik'!AB$191+'[1]podnik'!AB$194+'[1]podnik'!AB$195+'[1]podnik'!AB$196)/1000</f>
        <v>0</v>
      </c>
      <c r="G6" s="10">
        <f>('[1]podnik'!AC$191+'[1]podnik'!AC$194+'[1]podnik'!AC$195+'[1]podnik'!AC$196)/1000</f>
        <v>0</v>
      </c>
      <c r="H6" s="10">
        <f>('[1]podnik'!AD$191+'[1]podnik'!AD$194+'[1]podnik'!AD$195+'[1]podnik'!AD$196)/1000</f>
        <v>0</v>
      </c>
      <c r="I6" s="18">
        <f t="shared" si="0"/>
        <v>37.2</v>
      </c>
    </row>
    <row r="7" spans="1:9" ht="15">
      <c r="A7" s="17" t="s">
        <v>11</v>
      </c>
      <c r="B7" s="2" t="s">
        <v>12</v>
      </c>
      <c r="C7" s="10">
        <f>C8+C9</f>
        <v>132.86</v>
      </c>
      <c r="D7" s="10">
        <f>D8+D9</f>
        <v>134.1886</v>
      </c>
      <c r="E7" s="10">
        <f aca="true" t="shared" si="1" ref="E7:H7">E8+E9</f>
        <v>136.515842</v>
      </c>
      <c r="F7" s="10">
        <f t="shared" si="1"/>
        <v>138.91562421999998</v>
      </c>
      <c r="G7" s="10">
        <f t="shared" si="1"/>
        <v>141.3911354522</v>
      </c>
      <c r="H7" s="10">
        <f t="shared" si="1"/>
        <v>143.945719546222</v>
      </c>
      <c r="I7" s="18">
        <f t="shared" si="0"/>
        <v>827.816921218422</v>
      </c>
    </row>
    <row r="8" spans="1:9" ht="15">
      <c r="A8" s="17" t="s">
        <v>13</v>
      </c>
      <c r="B8" s="2" t="s">
        <v>14</v>
      </c>
      <c r="C8" s="10">
        <v>108.47</v>
      </c>
      <c r="D8" s="10">
        <f>C8*1.01</f>
        <v>109.5547</v>
      </c>
      <c r="E8" s="10">
        <f>D8*1.01</f>
        <v>110.650247</v>
      </c>
      <c r="F8" s="10">
        <f aca="true" t="shared" si="2" ref="F8:H8">E8*1.01</f>
        <v>111.75674946999999</v>
      </c>
      <c r="G8" s="10">
        <f t="shared" si="2"/>
        <v>112.87431696469999</v>
      </c>
      <c r="H8" s="10">
        <f t="shared" si="2"/>
        <v>114.00306013434698</v>
      </c>
      <c r="I8" s="18">
        <f t="shared" si="0"/>
        <v>667.3090735690469</v>
      </c>
    </row>
    <row r="9" spans="1:9" ht="15">
      <c r="A9" s="17" t="s">
        <v>15</v>
      </c>
      <c r="B9" s="2" t="s">
        <v>16</v>
      </c>
      <c r="C9" s="10">
        <v>24.39</v>
      </c>
      <c r="D9" s="10">
        <f>C9*1.01</f>
        <v>24.6339</v>
      </c>
      <c r="E9" s="10">
        <f aca="true" t="shared" si="3" ref="E9:H9">D9*1.05</f>
        <v>25.865595000000003</v>
      </c>
      <c r="F9" s="10">
        <f t="shared" si="3"/>
        <v>27.158874750000003</v>
      </c>
      <c r="G9" s="10">
        <f t="shared" si="3"/>
        <v>28.516818487500004</v>
      </c>
      <c r="H9" s="10">
        <f t="shared" si="3"/>
        <v>29.942659411875006</v>
      </c>
      <c r="I9" s="18">
        <f t="shared" si="0"/>
        <v>160.50784764937504</v>
      </c>
    </row>
    <row r="10" spans="1:9" ht="15">
      <c r="A10" s="17" t="s">
        <v>17</v>
      </c>
      <c r="B10" s="2" t="s">
        <v>18</v>
      </c>
      <c r="C10" s="10">
        <v>195.82</v>
      </c>
      <c r="D10" s="10">
        <f>C10*1.01</f>
        <v>197.7782</v>
      </c>
      <c r="E10" s="10">
        <f>('[1]podnik'!AA$110+'[1]podnik'!AA$111+'[1]podnik'!AA$116+'[1]podnik'!AA$120+'[1]podnik'!AA$121)/1000</f>
        <v>205.04777920286872</v>
      </c>
      <c r="F10" s="10">
        <f>('[1]podnik'!AB$110+'[1]podnik'!AB$111+'[1]podnik'!AB$116+'[1]podnik'!AB$120+'[1]podnik'!AB$121)/1000</f>
        <v>209.27783478692604</v>
      </c>
      <c r="G10" s="10">
        <f>('[1]podnik'!AC$110+'[1]podnik'!AC$111+'[1]podnik'!AC$116+'[1]podnik'!AC$120+'[1]podnik'!AC$121)/1000</f>
        <v>211.96852027765246</v>
      </c>
      <c r="H10" s="10">
        <f>('[1]podnik'!AD$110+'[1]podnik'!AD$111+'[1]podnik'!AD$116+'[1]podnik'!AD$120+'[1]podnik'!AD$121)/1000</f>
        <v>216.01990496891978</v>
      </c>
      <c r="I10" s="18">
        <f t="shared" si="0"/>
        <v>1235.912239236367</v>
      </c>
    </row>
    <row r="11" spans="1:9" ht="15">
      <c r="A11" s="17" t="s">
        <v>19</v>
      </c>
      <c r="B11" s="2" t="s">
        <v>20</v>
      </c>
      <c r="C11" s="10">
        <f>('[1]podnik'!Y$122+'[1]podnik'!Y$123+'[1]podnik'!Y$129)/1000</f>
        <v>1.231</v>
      </c>
      <c r="D11" s="10">
        <f>('[1]podnik'!Z$122+'[1]podnik'!Z$123+'[1]podnik'!Z$129)/1000</f>
        <v>1.231</v>
      </c>
      <c r="E11" s="10">
        <f>('[1]podnik'!AA$122+'[1]podnik'!AA$123+'[1]podnik'!AA$129)/1000</f>
        <v>1.231</v>
      </c>
      <c r="F11" s="10">
        <f>('[1]podnik'!AB$122+'[1]podnik'!AB$123+'[1]podnik'!AB$129)/1000</f>
        <v>1.239</v>
      </c>
      <c r="G11" s="10">
        <f>('[1]podnik'!AC$122+'[1]podnik'!AC$123+'[1]podnik'!AC$129)/1000</f>
        <v>1.243</v>
      </c>
      <c r="H11" s="10">
        <f>('[1]podnik'!AD$122+'[1]podnik'!AD$123+'[1]podnik'!AD$129)/1000</f>
        <v>1.244</v>
      </c>
      <c r="I11" s="18">
        <f t="shared" si="0"/>
        <v>7.4190000000000005</v>
      </c>
    </row>
    <row r="12" spans="1:9" ht="15">
      <c r="A12" s="17" t="s">
        <v>21</v>
      </c>
      <c r="B12" s="2" t="s">
        <v>22</v>
      </c>
      <c r="C12" s="10">
        <v>72.99</v>
      </c>
      <c r="D12" s="10">
        <v>78.81</v>
      </c>
      <c r="E12" s="10">
        <v>75.41</v>
      </c>
      <c r="F12" s="10">
        <f>'[1]podnik'!AB$149/1000</f>
        <v>76.47</v>
      </c>
      <c r="G12" s="10">
        <f>'[1]podnik'!AC$149/1000</f>
        <v>81.03</v>
      </c>
      <c r="H12" s="10">
        <f>'[1]podnik'!AD$149/1000</f>
        <v>83.48</v>
      </c>
      <c r="I12" s="18">
        <f t="shared" si="0"/>
        <v>468.19000000000005</v>
      </c>
    </row>
    <row r="13" spans="1:9" ht="15">
      <c r="A13" s="17" t="s">
        <v>23</v>
      </c>
      <c r="B13" s="2" t="s">
        <v>24</v>
      </c>
      <c r="C13" s="10">
        <f>('[1]podnik'!Y$197+'[1]podnik'!Y$198)/1000</f>
        <v>0.024</v>
      </c>
      <c r="D13" s="10">
        <f>('[1]podnik'!Z$197+'[1]podnik'!Z$198)/1000</f>
        <v>0.024</v>
      </c>
      <c r="E13" s="10">
        <f>('[1]podnik'!AA$197+'[1]podnik'!AA$198)/1000</f>
        <v>0.024</v>
      </c>
      <c r="F13" s="10">
        <f>('[1]podnik'!AB$197+'[1]podnik'!AB$198)/1000</f>
        <v>0.024</v>
      </c>
      <c r="G13" s="10">
        <f>('[1]podnik'!AC$197+'[1]podnik'!AC$198)/1000</f>
        <v>0.024</v>
      </c>
      <c r="H13" s="10">
        <f>('[1]podnik'!AD$197+'[1]podnik'!AD$198)/1000</f>
        <v>0.024</v>
      </c>
      <c r="I13" s="18">
        <f t="shared" si="0"/>
        <v>0.144</v>
      </c>
    </row>
    <row r="14" spans="1:9" ht="15">
      <c r="A14" s="17" t="s">
        <v>25</v>
      </c>
      <c r="B14" s="2" t="s">
        <v>26</v>
      </c>
      <c r="C14" s="10">
        <f>('[1]podnik'!$X$130+'[1]podnik'!$X$131)/1000</f>
        <v>0.01</v>
      </c>
      <c r="D14" s="10">
        <f>('[1]podnik'!$X$130+'[1]podnik'!$X$131)/1000</f>
        <v>0.01</v>
      </c>
      <c r="E14" s="10">
        <f>('[1]podnik'!$X$130+'[1]podnik'!$X$131)/1000</f>
        <v>0.01</v>
      </c>
      <c r="F14" s="10">
        <f>('[1]podnik'!$X$130+'[1]podnik'!$X$131)/1000</f>
        <v>0.01</v>
      </c>
      <c r="G14" s="10">
        <f>('[1]podnik'!$X$130+'[1]podnik'!$X$131)/1000</f>
        <v>0.01</v>
      </c>
      <c r="H14" s="10">
        <f>('[1]podnik'!$X$130+'[1]podnik'!$X$131)/1000</f>
        <v>0.01</v>
      </c>
      <c r="I14" s="18">
        <f t="shared" si="0"/>
        <v>0.060000000000000005</v>
      </c>
    </row>
    <row r="15" spans="1:9" ht="15">
      <c r="A15" s="17" t="s">
        <v>27</v>
      </c>
      <c r="B15" s="2" t="s">
        <v>28</v>
      </c>
      <c r="C15" s="10">
        <v>25.66</v>
      </c>
      <c r="D15" s="10">
        <v>25.66</v>
      </c>
      <c r="E15" s="10">
        <v>25.66</v>
      </c>
      <c r="F15" s="10">
        <v>25.66</v>
      </c>
      <c r="G15" s="10">
        <v>25.66</v>
      </c>
      <c r="H15" s="10">
        <v>25.66</v>
      </c>
      <c r="I15" s="18">
        <f t="shared" si="0"/>
        <v>153.96</v>
      </c>
    </row>
    <row r="16" spans="1:9" ht="15">
      <c r="A16" s="17" t="s">
        <v>29</v>
      </c>
      <c r="B16" s="2" t="s">
        <v>30</v>
      </c>
      <c r="C16" s="10">
        <v>209.5</v>
      </c>
      <c r="D16" s="10">
        <f>C16*1.015</f>
        <v>212.64249999999998</v>
      </c>
      <c r="E16" s="10">
        <f aca="true" t="shared" si="4" ref="E16:H16">D16*1.015</f>
        <v>215.83213749999996</v>
      </c>
      <c r="F16" s="10">
        <f t="shared" si="4"/>
        <v>219.06961956249992</v>
      </c>
      <c r="G16" s="10">
        <f t="shared" si="4"/>
        <v>222.3556638559374</v>
      </c>
      <c r="H16" s="10">
        <f t="shared" si="4"/>
        <v>225.69099881377645</v>
      </c>
      <c r="I16" s="18">
        <f t="shared" si="0"/>
        <v>1305.090919732214</v>
      </c>
    </row>
    <row r="17" spans="1:9" ht="15">
      <c r="A17" s="17" t="s">
        <v>31</v>
      </c>
      <c r="B17" s="2" t="s">
        <v>32</v>
      </c>
      <c r="C17" s="10">
        <f>('[1]podnik'!Y$142+'[1]podnik'!Y$143)/1000</f>
        <v>5.6812</v>
      </c>
      <c r="D17" s="10">
        <f>('[1]podnik'!Z$142+'[1]podnik'!Z$143)/1000</f>
        <v>5.731199999999999</v>
      </c>
      <c r="E17" s="10">
        <f>('[1]podnik'!AA$142+'[1]podnik'!AA$143)/1000</f>
        <v>5.9312</v>
      </c>
      <c r="F17" s="10">
        <f>('[1]podnik'!AB$142+'[1]podnik'!AB$143)/1000</f>
        <v>5.8312</v>
      </c>
      <c r="G17" s="10">
        <f>('[1]podnik'!AC$142+'[1]podnik'!AC$143)/1000</f>
        <v>5.8312</v>
      </c>
      <c r="H17" s="10">
        <f>('[1]podnik'!AD$142+'[1]podnik'!AD$143)/1000</f>
        <v>5.981199999999999</v>
      </c>
      <c r="I17" s="18">
        <f t="shared" si="0"/>
        <v>34.987199999999994</v>
      </c>
    </row>
    <row r="18" spans="1:9" ht="15">
      <c r="A18" s="17" t="s">
        <v>33</v>
      </c>
      <c r="B18" s="2" t="s">
        <v>34</v>
      </c>
      <c r="C18" s="10">
        <f>'[1]podnik'!Y$218/1000</f>
        <v>0.005</v>
      </c>
      <c r="D18" s="10">
        <f>'[1]podnik'!Z$218/1000</f>
        <v>0.005</v>
      </c>
      <c r="E18" s="10">
        <f>'[1]podnik'!AA$218/1000</f>
        <v>0.005</v>
      </c>
      <c r="F18" s="10">
        <f>'[1]podnik'!AB$218/1000</f>
        <v>0.005</v>
      </c>
      <c r="G18" s="10">
        <f>'[1]podnik'!AC$218/1000</f>
        <v>0.005</v>
      </c>
      <c r="H18" s="10">
        <f>'[1]podnik'!AD$218/1000</f>
        <v>0.005</v>
      </c>
      <c r="I18" s="18">
        <f t="shared" si="0"/>
        <v>0.030000000000000002</v>
      </c>
    </row>
    <row r="19" spans="1:9" ht="15">
      <c r="A19" s="17" t="s">
        <v>35</v>
      </c>
      <c r="B19" s="2" t="s">
        <v>36</v>
      </c>
      <c r="C19" s="10">
        <f>'[1]podnik'!Y$154/1000</f>
        <v>3.5326</v>
      </c>
      <c r="D19" s="10">
        <f>'[1]podnik'!Z$154/1000</f>
        <v>8.042399999999999</v>
      </c>
      <c r="E19" s="10">
        <f>'[1]podnik'!AA$154/1000</f>
        <v>7.2707</v>
      </c>
      <c r="F19" s="10">
        <f>'[1]podnik'!AB$154/1000</f>
        <v>6.5118</v>
      </c>
      <c r="G19" s="10">
        <f>'[1]podnik'!AC$154/1000</f>
        <v>5.752800000000001</v>
      </c>
      <c r="H19" s="10">
        <f>'[1]podnik'!AD$154/1000</f>
        <v>5.0085</v>
      </c>
      <c r="I19" s="18">
        <f t="shared" si="0"/>
        <v>36.1188</v>
      </c>
    </row>
    <row r="20" spans="1:9" ht="15">
      <c r="A20" s="19" t="s">
        <v>37</v>
      </c>
      <c r="B20" s="2" t="s">
        <v>38</v>
      </c>
      <c r="C20" s="10">
        <f>'[1]podnik'!Y$159/1000</f>
        <v>0.33</v>
      </c>
      <c r="D20" s="10">
        <f>'[1]podnik'!Z$159/1000</f>
        <v>0.33</v>
      </c>
      <c r="E20" s="10">
        <f>'[1]podnik'!AA$159/1000</f>
        <v>0.345</v>
      </c>
      <c r="F20" s="10">
        <f>'[1]podnik'!AB$159/1000</f>
        <v>0.345</v>
      </c>
      <c r="G20" s="10">
        <f>'[1]podnik'!AC$159/1000</f>
        <v>0.345</v>
      </c>
      <c r="H20" s="10">
        <f>'[1]podnik'!AD$159/1000</f>
        <v>0.36</v>
      </c>
      <c r="I20" s="18">
        <f t="shared" si="0"/>
        <v>2.0549999999999997</v>
      </c>
    </row>
    <row r="21" spans="1:9" ht="15">
      <c r="A21" s="19" t="s">
        <v>39</v>
      </c>
      <c r="B21" s="3" t="s">
        <v>40</v>
      </c>
      <c r="C21" s="10">
        <f aca="true" t="shared" si="5" ref="C21:H21">C3+C5+C13+C16+C18</f>
        <v>524.679</v>
      </c>
      <c r="D21" s="10">
        <f t="shared" si="5"/>
        <v>534.9115</v>
      </c>
      <c r="E21" s="10">
        <f t="shared" si="5"/>
        <v>554.2131375</v>
      </c>
      <c r="F21" s="10">
        <f t="shared" si="5"/>
        <v>577.8494695625</v>
      </c>
      <c r="G21" s="10">
        <f t="shared" si="5"/>
        <v>575.7846638559373</v>
      </c>
      <c r="H21" s="10">
        <f t="shared" si="5"/>
        <v>579.7199988137764</v>
      </c>
      <c r="I21" s="18">
        <f t="shared" si="0"/>
        <v>3347.1577697322136</v>
      </c>
    </row>
    <row r="22" spans="1:9" ht="15.75" thickBot="1">
      <c r="A22" s="19" t="s">
        <v>39</v>
      </c>
      <c r="B22" s="3" t="s">
        <v>41</v>
      </c>
      <c r="C22" s="10">
        <f>C4+C7+C10+C11+C12+C14+C15+C17+C19+C20</f>
        <v>541.3148</v>
      </c>
      <c r="D22" s="10">
        <f aca="true" t="shared" si="6" ref="D22:H22">D4+D7+D10+D11+D12+D14+D15+D17+D19+D20</f>
        <v>557.0814</v>
      </c>
      <c r="E22" s="10">
        <f t="shared" si="6"/>
        <v>567.9865212028687</v>
      </c>
      <c r="F22" s="10">
        <f t="shared" si="6"/>
        <v>582.7604590069259</v>
      </c>
      <c r="G22" s="10">
        <f t="shared" si="6"/>
        <v>591.7316557298524</v>
      </c>
      <c r="H22" s="10">
        <f t="shared" si="6"/>
        <v>600.7093245151417</v>
      </c>
      <c r="I22" s="18">
        <f t="shared" si="0"/>
        <v>3441.584160454789</v>
      </c>
    </row>
    <row r="23" spans="1:9" ht="15">
      <c r="A23" s="20">
        <v>1</v>
      </c>
      <c r="B23" s="4" t="s">
        <v>42</v>
      </c>
      <c r="C23" s="5">
        <f>C22</f>
        <v>541.3148</v>
      </c>
      <c r="D23" s="5">
        <f aca="true" t="shared" si="7" ref="D23:H23">D22</f>
        <v>557.0814</v>
      </c>
      <c r="E23" s="5">
        <f t="shared" si="7"/>
        <v>567.9865212028687</v>
      </c>
      <c r="F23" s="5">
        <f t="shared" si="7"/>
        <v>582.7604590069259</v>
      </c>
      <c r="G23" s="5">
        <f t="shared" si="7"/>
        <v>591.7316557298524</v>
      </c>
      <c r="H23" s="5">
        <f t="shared" si="7"/>
        <v>600.7093245151417</v>
      </c>
      <c r="I23" s="21">
        <f t="shared" si="0"/>
        <v>3441.584160454789</v>
      </c>
    </row>
    <row r="24" spans="1:9" ht="15">
      <c r="A24" s="22">
        <v>2</v>
      </c>
      <c r="B24" s="6" t="s">
        <v>43</v>
      </c>
      <c r="C24" s="7">
        <f>C21</f>
        <v>524.679</v>
      </c>
      <c r="D24" s="7">
        <f aca="true" t="shared" si="8" ref="D24:H24">D21</f>
        <v>534.9115</v>
      </c>
      <c r="E24" s="7">
        <f t="shared" si="8"/>
        <v>554.2131375</v>
      </c>
      <c r="F24" s="7">
        <f t="shared" si="8"/>
        <v>577.8494695625</v>
      </c>
      <c r="G24" s="7">
        <f t="shared" si="8"/>
        <v>575.7846638559373</v>
      </c>
      <c r="H24" s="7">
        <f t="shared" si="8"/>
        <v>579.7199988137764</v>
      </c>
      <c r="I24" s="18">
        <f t="shared" si="0"/>
        <v>3347.1577697322136</v>
      </c>
    </row>
    <row r="25" spans="1:9" ht="15.75" thickBot="1">
      <c r="A25" s="23"/>
      <c r="B25" s="8" t="s">
        <v>44</v>
      </c>
      <c r="C25" s="9">
        <f aca="true" t="shared" si="9" ref="C25:H25">C24-C23</f>
        <v>-16.635800000000017</v>
      </c>
      <c r="D25" s="9">
        <f t="shared" si="9"/>
        <v>-22.169899999999984</v>
      </c>
      <c r="E25" s="9">
        <f t="shared" si="9"/>
        <v>-13.773383702868728</v>
      </c>
      <c r="F25" s="9">
        <f t="shared" si="9"/>
        <v>-4.910989444425923</v>
      </c>
      <c r="G25" s="9">
        <f t="shared" si="9"/>
        <v>-15.946991873915067</v>
      </c>
      <c r="H25" s="9">
        <f t="shared" si="9"/>
        <v>-20.98932570136526</v>
      </c>
      <c r="I25" s="24">
        <f>I24-I23</f>
        <v>-94.42639072257543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Mohacsi</dc:creator>
  <cp:keywords/>
  <dc:description/>
  <cp:lastModifiedBy>Tereza Brutmanová</cp:lastModifiedBy>
  <cp:lastPrinted>2014-09-30T12:03:46Z</cp:lastPrinted>
  <dcterms:created xsi:type="dcterms:W3CDTF">2014-07-22T12:32:56Z</dcterms:created>
  <dcterms:modified xsi:type="dcterms:W3CDTF">2014-09-30T12:04:25Z</dcterms:modified>
  <cp:category/>
  <cp:version/>
  <cp:contentType/>
  <cp:contentStatus/>
</cp:coreProperties>
</file>